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85" windowHeight="8970" tabRatio="925" activeTab="3"/>
  </bookViews>
  <sheets>
    <sheet name="VALLAURI  SETT" sheetId="29" r:id="rId1"/>
    <sheet name="ECO_TUR SETT" sheetId="31" r:id="rId2"/>
    <sheet name="vallauri sett TORTA" sheetId="33" r:id="rId3"/>
    <sheet name="respinti rispetto ai debiti" sheetId="44" r:id="rId4"/>
    <sheet name="CONFRONTO TR SETTORI" sheetId="45" r:id="rId5"/>
    <sheet name="settembre" sheetId="20" r:id="rId6"/>
    <sheet name="LSSA SETT " sheetId="36" r:id="rId7"/>
    <sheet name="INF SETT " sheetId="37" r:id="rId8"/>
    <sheet name="ELT SETT " sheetId="38" r:id="rId9"/>
    <sheet name="MECC SETT " sheetId="39" r:id="rId10"/>
    <sheet name="BIENNIO SETT " sheetId="42" r:id="rId11"/>
    <sheet name="dati grafici settembre" sheetId="34" r:id="rId12"/>
    <sheet name="Foglio1" sheetId="43" r:id="rId13"/>
  </sheets>
  <definedNames>
    <definedName name="_xlnm.Print_Area" localSheetId="5">settembre!$A$72:$K$79</definedName>
  </definedNames>
  <calcPr calcId="145621"/>
</workbook>
</file>

<file path=xl/calcChain.xml><?xml version="1.0" encoding="utf-8"?>
<calcChain xmlns="http://schemas.openxmlformats.org/spreadsheetml/2006/main">
  <c r="H20" i="20" l="1"/>
  <c r="G16" i="20"/>
  <c r="H14" i="20"/>
  <c r="H16" i="20"/>
  <c r="H19" i="20"/>
  <c r="H15" i="20"/>
  <c r="H17" i="20"/>
  <c r="G30" i="20" l="1"/>
  <c r="F30" i="20"/>
  <c r="E30" i="20"/>
  <c r="D30" i="20"/>
  <c r="C30" i="20"/>
  <c r="H30" i="20" s="1"/>
  <c r="K29" i="20"/>
  <c r="J29" i="20"/>
  <c r="I29" i="20"/>
  <c r="H29" i="20"/>
  <c r="K28" i="20"/>
  <c r="J28" i="20"/>
  <c r="I28" i="20"/>
  <c r="H28" i="20"/>
  <c r="K27" i="20"/>
  <c r="J27" i="20"/>
  <c r="I27" i="20"/>
  <c r="H27" i="20"/>
  <c r="K26" i="20"/>
  <c r="J26" i="20"/>
  <c r="I26" i="20"/>
  <c r="H26" i="20"/>
  <c r="K25" i="20"/>
  <c r="J25" i="20"/>
  <c r="I25" i="20"/>
  <c r="H25" i="20"/>
  <c r="K24" i="20"/>
  <c r="J24" i="20"/>
  <c r="I24" i="20"/>
  <c r="H24" i="20"/>
  <c r="I30" i="20" l="1"/>
  <c r="J30" i="20"/>
  <c r="K30" i="20"/>
  <c r="G20" i="20"/>
  <c r="H34" i="20"/>
  <c r="G40" i="20"/>
  <c r="F40" i="20"/>
  <c r="E40" i="20"/>
  <c r="J40" i="20" s="1"/>
  <c r="D40" i="20"/>
  <c r="C40" i="20"/>
  <c r="H40" i="20" s="1"/>
  <c r="K39" i="20"/>
  <c r="J39" i="20"/>
  <c r="I39" i="20"/>
  <c r="H39" i="20"/>
  <c r="K38" i="20"/>
  <c r="J38" i="20"/>
  <c r="I38" i="20"/>
  <c r="H38" i="20"/>
  <c r="K37" i="20"/>
  <c r="J37" i="20"/>
  <c r="I37" i="20"/>
  <c r="H37" i="20"/>
  <c r="K36" i="20"/>
  <c r="J36" i="20"/>
  <c r="I36" i="20"/>
  <c r="H36" i="20"/>
  <c r="K35" i="20"/>
  <c r="J35" i="20"/>
  <c r="I35" i="20"/>
  <c r="H35" i="20"/>
  <c r="K34" i="20"/>
  <c r="J34" i="20"/>
  <c r="I34" i="20"/>
  <c r="I40" i="20" l="1"/>
  <c r="K40" i="20"/>
  <c r="F20" i="20" l="1"/>
  <c r="F19" i="20"/>
  <c r="F18" i="20"/>
  <c r="F17" i="20"/>
  <c r="F16" i="20"/>
  <c r="F15" i="20"/>
  <c r="F14" i="20"/>
  <c r="G49" i="20" l="1"/>
  <c r="F49" i="20"/>
  <c r="E49" i="20"/>
  <c r="J49" i="20" s="1"/>
  <c r="D49" i="20"/>
  <c r="C49" i="20"/>
  <c r="H49" i="20" s="1"/>
  <c r="K48" i="20"/>
  <c r="J48" i="20"/>
  <c r="I48" i="20"/>
  <c r="H48" i="20"/>
  <c r="K47" i="20"/>
  <c r="J47" i="20"/>
  <c r="I47" i="20"/>
  <c r="H47" i="20"/>
  <c r="K46" i="20"/>
  <c r="J46" i="20"/>
  <c r="I46" i="20"/>
  <c r="H46" i="20"/>
  <c r="K45" i="20"/>
  <c r="J45" i="20"/>
  <c r="I45" i="20"/>
  <c r="H45" i="20"/>
  <c r="K44" i="20"/>
  <c r="J44" i="20"/>
  <c r="I44" i="20"/>
  <c r="H44" i="20"/>
  <c r="K43" i="20"/>
  <c r="J43" i="20"/>
  <c r="I43" i="20"/>
  <c r="H43" i="20"/>
  <c r="E20" i="20"/>
  <c r="E19" i="20"/>
  <c r="E18" i="20"/>
  <c r="E17" i="20"/>
  <c r="E16" i="20"/>
  <c r="E15" i="20"/>
  <c r="E14" i="20"/>
  <c r="I49" i="20" l="1"/>
  <c r="K49" i="20"/>
  <c r="G59" i="20"/>
  <c r="F59" i="20"/>
  <c r="E59" i="20"/>
  <c r="J59" i="20" s="1"/>
  <c r="D59" i="20"/>
  <c r="C59" i="20"/>
  <c r="H59" i="20" s="1"/>
  <c r="K58" i="20"/>
  <c r="J58" i="20"/>
  <c r="I58" i="20"/>
  <c r="H58" i="20"/>
  <c r="K57" i="20"/>
  <c r="J57" i="20"/>
  <c r="I57" i="20"/>
  <c r="H57" i="20"/>
  <c r="K56" i="20"/>
  <c r="J56" i="20"/>
  <c r="I56" i="20"/>
  <c r="H56" i="20"/>
  <c r="K55" i="20"/>
  <c r="J55" i="20"/>
  <c r="I55" i="20"/>
  <c r="H55" i="20"/>
  <c r="K54" i="20"/>
  <c r="J54" i="20"/>
  <c r="I54" i="20"/>
  <c r="H54" i="20"/>
  <c r="K53" i="20"/>
  <c r="J53" i="20"/>
  <c r="I53" i="20"/>
  <c r="H53" i="20"/>
  <c r="K64" i="20"/>
  <c r="K65" i="20"/>
  <c r="K66" i="20"/>
  <c r="K67" i="20"/>
  <c r="K68" i="20"/>
  <c r="K63" i="20"/>
  <c r="J64" i="20"/>
  <c r="J65" i="20"/>
  <c r="J66" i="20"/>
  <c r="J67" i="20"/>
  <c r="J68" i="20"/>
  <c r="J63" i="20"/>
  <c r="I64" i="20"/>
  <c r="I65" i="20"/>
  <c r="I66" i="20"/>
  <c r="I67" i="20"/>
  <c r="I68" i="20"/>
  <c r="I63" i="20"/>
  <c r="H64" i="20"/>
  <c r="H65" i="20"/>
  <c r="H66" i="20"/>
  <c r="H67" i="20"/>
  <c r="H68" i="20"/>
  <c r="H63" i="20"/>
  <c r="L55" i="20" s="1"/>
  <c r="G69" i="20"/>
  <c r="F69" i="20"/>
  <c r="E69" i="20"/>
  <c r="J69" i="20" s="1"/>
  <c r="D69" i="20"/>
  <c r="C69" i="20"/>
  <c r="H69" i="20" s="1"/>
  <c r="H73" i="20"/>
  <c r="I73" i="20"/>
  <c r="J73" i="20"/>
  <c r="K73" i="20"/>
  <c r="H74" i="20"/>
  <c r="I74" i="20"/>
  <c r="J74" i="20"/>
  <c r="K74" i="20"/>
  <c r="H75" i="20"/>
  <c r="I75" i="20"/>
  <c r="J75" i="20"/>
  <c r="K75" i="20"/>
  <c r="H76" i="20"/>
  <c r="I76" i="20"/>
  <c r="J76" i="20"/>
  <c r="K76" i="20"/>
  <c r="H77" i="20"/>
  <c r="I77" i="20"/>
  <c r="J77" i="20"/>
  <c r="K77" i="20"/>
  <c r="H78" i="20"/>
  <c r="I78" i="20"/>
  <c r="J78" i="20"/>
  <c r="K78" i="20"/>
  <c r="C79" i="20"/>
  <c r="D79" i="20"/>
  <c r="E79" i="20"/>
  <c r="F79" i="20"/>
  <c r="G79" i="20"/>
  <c r="G89" i="20"/>
  <c r="F89" i="20"/>
  <c r="E89" i="20"/>
  <c r="D89" i="20"/>
  <c r="C89" i="20"/>
  <c r="K88" i="20"/>
  <c r="J88" i="20"/>
  <c r="I88" i="20"/>
  <c r="H88" i="20"/>
  <c r="J87" i="20"/>
  <c r="H87" i="20"/>
  <c r="K86" i="20"/>
  <c r="J86" i="20"/>
  <c r="I86" i="20"/>
  <c r="H86" i="20"/>
  <c r="K85" i="20"/>
  <c r="J85" i="20"/>
  <c r="I85" i="20"/>
  <c r="H85" i="20"/>
  <c r="K84" i="20"/>
  <c r="J84" i="20"/>
  <c r="I84" i="20"/>
  <c r="H84" i="20"/>
  <c r="K83" i="20"/>
  <c r="J83" i="20"/>
  <c r="I83" i="20"/>
  <c r="H83" i="20"/>
  <c r="K82" i="20"/>
  <c r="J82" i="20"/>
  <c r="I82" i="20"/>
  <c r="H82" i="20"/>
  <c r="B20" i="20"/>
  <c r="B19" i="20"/>
  <c r="B18" i="20"/>
  <c r="B17" i="20"/>
  <c r="B16" i="20"/>
  <c r="B15" i="20"/>
  <c r="B14" i="20"/>
  <c r="K59" i="20" l="1"/>
  <c r="L54" i="20"/>
  <c r="L53" i="20"/>
  <c r="I59" i="20"/>
  <c r="J79" i="20"/>
  <c r="I69" i="20"/>
  <c r="H79" i="20"/>
  <c r="K69" i="20"/>
  <c r="L56" i="20"/>
  <c r="K79" i="20"/>
  <c r="I79" i="20"/>
  <c r="I87" i="20"/>
  <c r="K87" i="20"/>
  <c r="H89" i="20"/>
  <c r="J89" i="20"/>
  <c r="L59" i="20"/>
  <c r="L58" i="20"/>
  <c r="L57" i="20"/>
  <c r="I89" i="20"/>
  <c r="K89" i="20"/>
</calcChain>
</file>

<file path=xl/comments1.xml><?xml version="1.0" encoding="utf-8"?>
<comments xmlns="http://schemas.openxmlformats.org/spreadsheetml/2006/main">
  <authors>
    <author>Fernando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Fernando: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vallauriq</author>
  </authors>
  <commentList>
    <comment ref="I89" authorId="0">
      <text>
        <r>
          <rPr>
            <b/>
            <sz val="8"/>
            <color indexed="81"/>
            <rFont val="Tahoma"/>
            <family val="2"/>
          </rPr>
          <t>vallauriq: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<sst xmlns="http://schemas.openxmlformats.org/spreadsheetml/2006/main" count="171" uniqueCount="36">
  <si>
    <t>Promossi</t>
  </si>
  <si>
    <t>Non promossi</t>
  </si>
  <si>
    <t>ritirati</t>
  </si>
  <si>
    <t>trasferiti</t>
  </si>
  <si>
    <t>classe</t>
  </si>
  <si>
    <t>promossi</t>
  </si>
  <si>
    <t>non promossi</t>
  </si>
  <si>
    <t>LTS</t>
  </si>
  <si>
    <t>INF</t>
  </si>
  <si>
    <t>ELE</t>
  </si>
  <si>
    <t>MEC</t>
  </si>
  <si>
    <t>totali</t>
  </si>
  <si>
    <t>n°allievi</t>
  </si>
  <si>
    <t>IGEA</t>
  </si>
  <si>
    <t>IPC</t>
  </si>
  <si>
    <t>RISULTATI RELATIVI ALLO SCRUTINIO FINALE</t>
  </si>
  <si>
    <t>%RESPINTI RISPETTO AI GIUDIZI SOSPESI ASSEGNATI</t>
  </si>
  <si>
    <t>TOTALE</t>
  </si>
  <si>
    <t>2011</t>
  </si>
  <si>
    <t>BIENNIO</t>
  </si>
  <si>
    <t>2012</t>
  </si>
  <si>
    <t>MECCANICA</t>
  </si>
  <si>
    <t>ELETTROTECNICA</t>
  </si>
  <si>
    <t>INFORMATICA</t>
  </si>
  <si>
    <t>LSSA</t>
  </si>
  <si>
    <t xml:space="preserve">INF </t>
  </si>
  <si>
    <t>grafico vallauri settembre anni</t>
  </si>
  <si>
    <t>2013</t>
  </si>
  <si>
    <t>Ritirati</t>
  </si>
  <si>
    <t>Trasferiti</t>
  </si>
  <si>
    <t>ELT</t>
  </si>
  <si>
    <t>ECO</t>
  </si>
  <si>
    <t>2014</t>
  </si>
  <si>
    <t>2016</t>
  </si>
  <si>
    <t>AFM/TUR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</si>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</sst>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1" fillId="0" borderId="0" xfId="1" applyNumberFormat="1"/>
    <xf numFmtId="9" fontId="1" fillId="0" borderId="0" xfId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64" fontId="1" fillId="0" borderId="0" xfId="1" applyNumberFormat="1" applyBorder="1"/>
    <xf numFmtId="1" fontId="2" fillId="0" borderId="1" xfId="0" applyNumberFormat="1" applyFont="1" applyBorder="1"/>
    <xf numFmtId="9" fontId="2" fillId="0" borderId="0" xfId="0" applyNumberFormat="1" applyFont="1" applyBorder="1"/>
    <xf numFmtId="9" fontId="0" fillId="0" borderId="1" xfId="0" applyNumberFormat="1" applyBorder="1"/>
    <xf numFmtId="9" fontId="3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" fontId="2" fillId="0" borderId="0" xfId="0" applyNumberFormat="1" applyFont="1" applyBorder="1"/>
    <xf numFmtId="9" fontId="2" fillId="0" borderId="0" xfId="1" applyNumberFormat="1" applyFont="1" applyBorder="1"/>
    <xf numFmtId="0" fontId="3" fillId="0" borderId="1" xfId="0" applyFont="1" applyBorder="1"/>
    <xf numFmtId="1" fontId="3" fillId="0" borderId="1" xfId="0" applyNumberFormat="1" applyFont="1" applyBorder="1"/>
    <xf numFmtId="9" fontId="3" fillId="0" borderId="1" xfId="1" applyNumberFormat="1" applyFont="1" applyBorder="1"/>
    <xf numFmtId="9" fontId="3" fillId="0" borderId="0" xfId="0" applyNumberFormat="1" applyFont="1" applyBorder="1"/>
    <xf numFmtId="49" fontId="3" fillId="0" borderId="1" xfId="1" applyNumberFormat="1" applyFont="1" applyBorder="1" applyAlignment="1">
      <alignment horizontal="right"/>
    </xf>
    <xf numFmtId="0" fontId="2" fillId="0" borderId="1" xfId="0" applyFont="1" applyFill="1" applyBorder="1"/>
    <xf numFmtId="9" fontId="0" fillId="0" borderId="0" xfId="0" applyNumberFormat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1" xfId="0" applyFont="1" applyFill="1" applyBorder="1"/>
    <xf numFmtId="49" fontId="2" fillId="0" borderId="0" xfId="1" applyNumberFormat="1" applyFont="1" applyBorder="1" applyAlignment="1">
      <alignment horizontal="right"/>
    </xf>
    <xf numFmtId="0" fontId="3" fillId="0" borderId="1" xfId="0" applyNumberFormat="1" applyFont="1" applyBorder="1"/>
    <xf numFmtId="9" fontId="0" fillId="0" borderId="1" xfId="0" applyNumberFormat="1" applyFill="1" applyBorder="1"/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3" fillId="0" borderId="1" xfId="0" applyNumberFormat="1" applyFont="1" applyFill="1" applyBorder="1"/>
    <xf numFmtId="0" fontId="2" fillId="0" borderId="4" xfId="0" applyFont="1" applyBorder="1"/>
    <xf numFmtId="164" fontId="3" fillId="0" borderId="0" xfId="1" applyNumberFormat="1" applyFont="1" applyBorder="1" applyAlignment="1">
      <alignment horizontal="right"/>
    </xf>
    <xf numFmtId="9" fontId="3" fillId="0" borderId="0" xfId="0" applyNumberFormat="1" applyFont="1" applyFill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/>
    <xf numFmtId="164" fontId="2" fillId="0" borderId="0" xfId="1" applyNumberFormat="1" applyFont="1" applyBorder="1"/>
    <xf numFmtId="9" fontId="2" fillId="0" borderId="0" xfId="0" applyNumberFormat="1" applyFont="1" applyFill="1" applyBorder="1"/>
    <xf numFmtId="9" fontId="3" fillId="0" borderId="4" xfId="0" applyNumberFormat="1" applyFont="1" applyFill="1" applyBorder="1"/>
    <xf numFmtId="9" fontId="3" fillId="0" borderId="4" xfId="0" applyNumberFormat="1" applyFont="1" applyBorder="1"/>
    <xf numFmtId="9" fontId="2" fillId="0" borderId="4" xfId="1" applyNumberFormat="1" applyFont="1" applyBorder="1"/>
    <xf numFmtId="164" fontId="3" fillId="0" borderId="4" xfId="1" applyNumberFormat="1" applyFont="1" applyBorder="1" applyAlignment="1">
      <alignment horizontal="right"/>
    </xf>
    <xf numFmtId="9" fontId="2" fillId="0" borderId="4" xfId="0" applyNumberFormat="1" applyFont="1" applyBorder="1"/>
    <xf numFmtId="0" fontId="2" fillId="0" borderId="1" xfId="1" applyNumberFormat="1" applyFont="1" applyBorder="1"/>
    <xf numFmtId="0" fontId="2" fillId="0" borderId="1" xfId="0" applyNumberFormat="1" applyFont="1" applyFill="1" applyBorder="1"/>
    <xf numFmtId="0" fontId="3" fillId="0" borderId="1" xfId="1" applyNumberFormat="1" applyFont="1" applyBorder="1" applyAlignment="1">
      <alignment horizontal="right"/>
    </xf>
    <xf numFmtId="0" fontId="0" fillId="0" borderId="3" xfId="0" applyFill="1" applyBorder="1"/>
    <xf numFmtId="9" fontId="0" fillId="0" borderId="0" xfId="0" applyNumberFormat="1" applyFill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0" fillId="2" borderId="0" xfId="0" applyFill="1"/>
    <xf numFmtId="49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/>
    <xf numFmtId="9" fontId="2" fillId="3" borderId="1" xfId="0" applyNumberFormat="1" applyFont="1" applyFill="1" applyBorder="1"/>
    <xf numFmtId="0" fontId="0" fillId="4" borderId="1" xfId="0" applyFill="1" applyBorder="1"/>
    <xf numFmtId="0" fontId="3" fillId="4" borderId="1" xfId="0" applyFont="1" applyFill="1" applyBorder="1"/>
    <xf numFmtId="17" fontId="7" fillId="0" borderId="1" xfId="0" applyNumberFormat="1" applyFont="1" applyBorder="1" applyAlignment="1">
      <alignment horizontal="center"/>
    </xf>
    <xf numFmtId="9" fontId="3" fillId="0" borderId="1" xfId="1" applyFont="1" applyFill="1" applyBorder="1"/>
    <xf numFmtId="9" fontId="3" fillId="0" borderId="1" xfId="1" applyFont="1" applyBorder="1"/>
    <xf numFmtId="9" fontId="2" fillId="4" borderId="0" xfId="0" applyNumberFormat="1" applyFont="1" applyFill="1" applyBorder="1"/>
    <xf numFmtId="9" fontId="3" fillId="0" borderId="4" xfId="1" applyFont="1" applyBorder="1"/>
    <xf numFmtId="9" fontId="2" fillId="0" borderId="4" xfId="1" applyFont="1" applyBorder="1"/>
    <xf numFmtId="0" fontId="0" fillId="0" borderId="1" xfId="0" applyFont="1" applyFill="1" applyBorder="1"/>
    <xf numFmtId="0" fontId="1" fillId="0" borderId="1" xfId="0" applyFont="1" applyFill="1" applyBorder="1"/>
    <xf numFmtId="9" fontId="1" fillId="0" borderId="1" xfId="0" applyNumberFormat="1" applyFont="1" applyFill="1" applyBorder="1"/>
    <xf numFmtId="9" fontId="1" fillId="0" borderId="1" xfId="0" applyNumberFormat="1" applyFont="1" applyBorder="1"/>
    <xf numFmtId="9" fontId="1" fillId="0" borderId="1" xfId="1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9" fontId="2" fillId="0" borderId="1" xfId="0" applyNumberFormat="1" applyFont="1" applyFill="1" applyBorder="1"/>
    <xf numFmtId="9" fontId="2" fillId="0" borderId="1" xfId="1" applyFont="1" applyBorder="1"/>
    <xf numFmtId="49" fontId="1" fillId="0" borderId="1" xfId="1" applyNumberFormat="1" applyFont="1" applyBorder="1" applyAlignment="1">
      <alignment horizontal="right"/>
    </xf>
    <xf numFmtId="9" fontId="2" fillId="0" borderId="4" xfId="0" applyNumberFormat="1" applyFont="1" applyFill="1" applyBorder="1"/>
    <xf numFmtId="0" fontId="0" fillId="0" borderId="4" xfId="0" applyBorder="1"/>
    <xf numFmtId="0" fontId="2" fillId="0" borderId="3" xfId="0" applyFont="1" applyFill="1" applyBorder="1" applyAlignment="1">
      <alignment horizontal="center"/>
    </xf>
    <xf numFmtId="9" fontId="0" fillId="0" borderId="4" xfId="0" applyNumberFormat="1" applyBorder="1"/>
    <xf numFmtId="9" fontId="3" fillId="0" borderId="1" xfId="1" applyNumberFormat="1" applyFont="1" applyBorder="1" applyAlignment="1">
      <alignment horizontal="right"/>
    </xf>
    <xf numFmtId="9" fontId="1" fillId="0" borderId="1" xfId="1" applyNumberFormat="1" applyFont="1" applyBorder="1" applyAlignment="1">
      <alignment horizontal="right"/>
    </xf>
    <xf numFmtId="9" fontId="1" fillId="0" borderId="3" xfId="0" applyNumberFormat="1" applyFont="1" applyFill="1" applyBorder="1"/>
    <xf numFmtId="0" fontId="8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3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2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I.I.S. Vallauri  Settembre 2017</a:t>
            </a:r>
          </a:p>
        </c:rich>
      </c:tx>
      <c:layout>
        <c:manualLayout>
          <c:xMode val="edge"/>
          <c:yMode val="edge"/>
          <c:x val="0.32885211995863628"/>
          <c:y val="1.355932203389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638055842812834E-2"/>
          <c:y val="0.17288135593220341"/>
          <c:w val="0.94002068252326865"/>
          <c:h val="0.75762711864407184"/>
        </c:manualLayout>
      </c:layout>
      <c:lineChart>
        <c:grouping val="standard"/>
        <c:varyColors val="0"/>
        <c:ser>
          <c:idx val="0"/>
          <c:order val="0"/>
          <c:tx>
            <c:strRef>
              <c:f>settembre!$A$5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settembre!$B$4:$G$4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settembre!$B$5:$G$5</c:f>
              <c:numCache>
                <c:formatCode>0%</c:formatCode>
                <c:ptCount val="6"/>
                <c:pt idx="0">
                  <c:v>0.78</c:v>
                </c:pt>
                <c:pt idx="1">
                  <c:v>0.79</c:v>
                </c:pt>
                <c:pt idx="2">
                  <c:v>0.81</c:v>
                </c:pt>
                <c:pt idx="3">
                  <c:v>0.83</c:v>
                </c:pt>
                <c:pt idx="4">
                  <c:v>0.85</c:v>
                </c:pt>
                <c:pt idx="5">
                  <c:v>0.88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settembre!$A$6</c:f>
              <c:strCache>
                <c:ptCount val="1"/>
                <c:pt idx="0">
                  <c:v>Non promossi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settembre!$B$4:$G$4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settembre!$B$6:$G$6</c:f>
              <c:numCache>
                <c:formatCode>0%</c:formatCode>
                <c:ptCount val="6"/>
                <c:pt idx="0">
                  <c:v>0.13</c:v>
                </c:pt>
                <c:pt idx="1">
                  <c:v>0.13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settembre!$A$7</c:f>
              <c:strCache>
                <c:ptCount val="1"/>
                <c:pt idx="0">
                  <c:v>Ritirati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settembre!$B$4:$G$4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settembre!$B$7:$G$7</c:f>
              <c:numCache>
                <c:formatCode>0%</c:formatCode>
                <c:ptCount val="6"/>
                <c:pt idx="0">
                  <c:v>0.05</c:v>
                </c:pt>
                <c:pt idx="1">
                  <c:v>0.02</c:v>
                </c:pt>
                <c:pt idx="2">
                  <c:v>0.01</c:v>
                </c:pt>
                <c:pt idx="3">
                  <c:v>0.05</c:v>
                </c:pt>
                <c:pt idx="4">
                  <c:v>0</c:v>
                </c:pt>
                <c:pt idx="5">
                  <c:v>0.01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settembre!$A$8</c:f>
              <c:strCache>
                <c:ptCount val="1"/>
                <c:pt idx="0">
                  <c:v>Trasferiti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settembre!$B$4:$G$4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settembre!$B$8:$G$8</c:f>
              <c:numCache>
                <c:formatCode>0%</c:formatCode>
                <c:ptCount val="6"/>
                <c:pt idx="0">
                  <c:v>0.04</c:v>
                </c:pt>
                <c:pt idx="1">
                  <c:v>0.06</c:v>
                </c:pt>
                <c:pt idx="2">
                  <c:v>0.06</c:v>
                </c:pt>
                <c:pt idx="3">
                  <c:v>0.01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969216"/>
        <c:axId val="198970752"/>
      </c:lineChart>
      <c:catAx>
        <c:axId val="19896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9897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97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9896921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legend>
      <c:legendPos val="t"/>
      <c:layout>
        <c:manualLayout>
          <c:xMode val="edge"/>
          <c:yMode val="edge"/>
          <c:x val="0.32988624612202888"/>
          <c:y val="9.4915254237288138E-2"/>
          <c:w val="0.41984838244754047"/>
          <c:h val="4.0865340984919257E-2"/>
        </c:manualLayout>
      </c:layout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MECC  SETTEMBRE </a:t>
            </a:r>
            <a:r>
              <a:rPr lang="it-IT" baseline="0"/>
              <a:t> 2017</a:t>
            </a:r>
            <a:endParaRPr lang="it-IT"/>
          </a:p>
        </c:rich>
      </c:tx>
      <c:layout>
        <c:manualLayout>
          <c:xMode val="edge"/>
          <c:yMode val="edge"/>
          <c:x val="0.3684794672586037"/>
          <c:y val="1.9575856443719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82772908407649E-2"/>
          <c:y val="0.17266685290611741"/>
          <c:w val="0.92341842397336249"/>
          <c:h val="0.7667210440456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settembre'!$D$43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settembre'!$C$44:$C$51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settembre'!$D$44:$D$51</c:f>
              <c:numCache>
                <c:formatCode>0%</c:formatCode>
                <c:ptCount val="8"/>
                <c:pt idx="0">
                  <c:v>0.81</c:v>
                </c:pt>
                <c:pt idx="1">
                  <c:v>0.86</c:v>
                </c:pt>
                <c:pt idx="2">
                  <c:v>0.84</c:v>
                </c:pt>
                <c:pt idx="3">
                  <c:v>0.93</c:v>
                </c:pt>
                <c:pt idx="4">
                  <c:v>0.94</c:v>
                </c:pt>
                <c:pt idx="5">
                  <c:v>0.96</c:v>
                </c:pt>
                <c:pt idx="6">
                  <c:v>0.99</c:v>
                </c:pt>
              </c:numCache>
            </c:numRef>
          </c:val>
        </c:ser>
        <c:ser>
          <c:idx val="1"/>
          <c:order val="1"/>
          <c:tx>
            <c:strRef>
              <c:f>'dati grafici settembre'!$E$43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dLbl>
              <c:idx val="12"/>
              <c:layout>
                <c:manualLayout>
                  <c:x val="-1.0358860525342212E-2"/>
                  <c:y val="-3.26264274061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settembre'!$C$44:$C$51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settembre'!$E$44:$E$51</c:f>
              <c:numCache>
                <c:formatCode>0%</c:formatCode>
                <c:ptCount val="8"/>
                <c:pt idx="0">
                  <c:v>0.12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0.05</c:v>
                </c:pt>
                <c:pt idx="4">
                  <c:v>0.06</c:v>
                </c:pt>
                <c:pt idx="5">
                  <c:v>0.03</c:v>
                </c:pt>
                <c:pt idx="6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'dati grafici settembre'!$F$43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dLbl>
              <c:idx val="13"/>
              <c:layout>
                <c:manualLayout>
                  <c:x val="-1.4798372179060304E-3"/>
                  <c:y val="-1.3050570962479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settembre'!$C$44:$C$51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settembre'!$F$44:$F$51</c:f>
              <c:numCache>
                <c:formatCode>0%</c:formatCode>
                <c:ptCount val="8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'dati grafici settembre'!$G$43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dLbl>
              <c:idx val="12"/>
              <c:layout>
                <c:manualLayout>
                  <c:x val="0"/>
                  <c:y val="2.1750951604132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settembre'!$C$44:$C$51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settembre'!$G$44:$G$51</c:f>
              <c:numCache>
                <c:formatCode>0%</c:formatCode>
                <c:ptCount val="8"/>
                <c:pt idx="0">
                  <c:v>0.04</c:v>
                </c:pt>
                <c:pt idx="1">
                  <c:v>0.06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06528"/>
        <c:axId val="202008064"/>
      </c:barChart>
      <c:catAx>
        <c:axId val="2020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2008064"/>
        <c:crosses val="autoZero"/>
        <c:auto val="1"/>
        <c:lblAlgn val="ctr"/>
        <c:lblOffset val="100"/>
        <c:noMultiLvlLbl val="0"/>
      </c:catAx>
      <c:valAx>
        <c:axId val="202008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2006528"/>
        <c:crosses val="autoZero"/>
        <c:crossBetween val="between"/>
      </c:valAx>
      <c:spPr>
        <a:solidFill>
          <a:schemeClr val="bg2"/>
        </a:solidFill>
      </c:spPr>
    </c:plotArea>
    <c:legend>
      <c:legendPos val="t"/>
      <c:layout>
        <c:manualLayout>
          <c:xMode val="edge"/>
          <c:yMode val="edge"/>
          <c:x val="0.32852386237514059"/>
          <c:y val="9.1353996737357251E-2"/>
          <c:w val="0.32294542337144277"/>
          <c:h val="3.7805346411139994E-2"/>
        </c:manualLayout>
      </c:layout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BIENNIO  SETTEMBRE  2017</a:t>
            </a:r>
          </a:p>
        </c:rich>
      </c:tx>
      <c:layout>
        <c:manualLayout>
          <c:xMode val="edge"/>
          <c:yMode val="edge"/>
          <c:x val="0.34665186829448807"/>
          <c:y val="2.6101141924959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27413984461709E-2"/>
          <c:y val="0.16639477977161488"/>
          <c:w val="0.93562708102108771"/>
          <c:h val="0.7667210440456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settembre'!$D$4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 settembre'!$C$5:$C$10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'dati grafici settembre'!$D$5:$D$10</c:f>
              <c:numCache>
                <c:formatCode>0%</c:formatCode>
                <c:ptCount val="6"/>
                <c:pt idx="0">
                  <c:v>0.76</c:v>
                </c:pt>
                <c:pt idx="1">
                  <c:v>0.73</c:v>
                </c:pt>
                <c:pt idx="2">
                  <c:v>0.77</c:v>
                </c:pt>
                <c:pt idx="3">
                  <c:v>0.76</c:v>
                </c:pt>
                <c:pt idx="4">
                  <c:v>0.78</c:v>
                </c:pt>
                <c:pt idx="5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'dati grafici settembre'!$E$4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 settembre'!$C$5:$C$10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'dati grafici settembre'!$E$5:$E$10</c:f>
              <c:numCache>
                <c:formatCode>0%</c:formatCode>
                <c:ptCount val="6"/>
                <c:pt idx="0">
                  <c:v>0.16</c:v>
                </c:pt>
                <c:pt idx="1">
                  <c:v>0.17</c:v>
                </c:pt>
                <c:pt idx="2">
                  <c:v>0.16</c:v>
                </c:pt>
                <c:pt idx="3">
                  <c:v>0.17</c:v>
                </c:pt>
                <c:pt idx="4">
                  <c:v>0.17</c:v>
                </c:pt>
                <c:pt idx="5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'dati grafici settembre'!$F$4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 settembre'!$C$5:$C$10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'dati grafici settembre'!$F$5:$F$10</c:f>
              <c:numCache>
                <c:formatCode>0%</c:formatCode>
                <c:ptCount val="6"/>
                <c:pt idx="0">
                  <c:v>0.06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0.05</c:v>
                </c:pt>
                <c:pt idx="5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'dati grafici settembre'!$G$4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 settembre'!$C$5:$C$10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'dati grafici settembre'!$G$5:$G$10</c:f>
              <c:numCache>
                <c:formatCode>0%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936256"/>
        <c:axId val="201958528"/>
      </c:barChart>
      <c:catAx>
        <c:axId val="2019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1958528"/>
        <c:crosses val="autoZero"/>
        <c:auto val="1"/>
        <c:lblAlgn val="ctr"/>
        <c:lblOffset val="100"/>
        <c:noMultiLvlLbl val="0"/>
      </c:catAx>
      <c:valAx>
        <c:axId val="201958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193625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ayout>
        <c:manualLayout>
          <c:xMode val="edge"/>
          <c:yMode val="edge"/>
          <c:x val="0.32186459489456493"/>
          <c:y val="9.1353996737357251E-2"/>
          <c:w val="0.32294542337144277"/>
          <c:h val="3.7805346411139994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AFM/TUR</a:t>
            </a:r>
            <a:r>
              <a:rPr lang="it-IT" baseline="0"/>
              <a:t> 2017</a:t>
            </a:r>
            <a:r>
              <a:rPr lang="it-IT"/>
              <a:t> </a:t>
            </a:r>
          </a:p>
        </c:rich>
      </c:tx>
      <c:layout>
        <c:manualLayout>
          <c:xMode val="edge"/>
          <c:yMode val="edge"/>
          <c:x val="0.45811789038262796"/>
          <c:y val="2.0338983050847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09996552912791E-2"/>
          <c:y val="0.15932203389830596"/>
          <c:w val="0.92140641158221259"/>
          <c:h val="0.75762711864407184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 settembre'!$D$53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 settembre'!$C$54:$C$58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 settembre'!$D$54:$D$58</c:f>
              <c:numCache>
                <c:formatCode>0%</c:formatCode>
                <c:ptCount val="5"/>
                <c:pt idx="0">
                  <c:v>0.83</c:v>
                </c:pt>
                <c:pt idx="1">
                  <c:v>0.84</c:v>
                </c:pt>
                <c:pt idx="2">
                  <c:v>0.84</c:v>
                </c:pt>
                <c:pt idx="3">
                  <c:v>0.89</c:v>
                </c:pt>
                <c:pt idx="4">
                  <c:v>0.89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grafici settembre'!$E$53</c:f>
              <c:strCache>
                <c:ptCount val="1"/>
                <c:pt idx="0">
                  <c:v>non promossi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 settembre'!$C$54:$C$58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 settembre'!$E$54:$E$58</c:f>
              <c:numCache>
                <c:formatCode>0%</c:formatCode>
                <c:ptCount val="5"/>
                <c:pt idx="0">
                  <c:v>0.06</c:v>
                </c:pt>
                <c:pt idx="1">
                  <c:v>0.09</c:v>
                </c:pt>
                <c:pt idx="2">
                  <c:v>0.1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grafici settembre'!$F$53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 settembre'!$C$54:$C$58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 settembre'!$F$54:$F$58</c:f>
              <c:numCache>
                <c:formatCode>0%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0.05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'dati grafici settembre'!$G$53</c:f>
              <c:strCache>
                <c:ptCount val="1"/>
                <c:pt idx="0">
                  <c:v>ritirati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 settembre'!$C$54:$C$58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 settembre'!$G$54:$G$58</c:f>
              <c:numCache>
                <c:formatCode>0%</c:formatCode>
                <c:ptCount val="5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254016"/>
        <c:axId val="199255552"/>
      </c:lineChart>
      <c:catAx>
        <c:axId val="199254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9925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55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9925401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legend>
      <c:legendPos val="t"/>
      <c:layout>
        <c:manualLayout>
          <c:xMode val="edge"/>
          <c:yMode val="edge"/>
          <c:x val="0.33919338159255563"/>
          <c:y val="9.4915254237288138E-2"/>
          <c:w val="0.41212244871380227"/>
          <c:h val="4.0879482132348467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TOTALE  VALLAURI  SCRUTINIO  SETTEMBRE  2017
SCRUTINATI  1</a:t>
            </a:r>
            <a:r>
              <a:rPr lang="it-IT">
                <a:latin typeface="Calibri" panose="020F0502020204030204" pitchFamily="34" charset="0"/>
              </a:rPr>
              <a:t>375</a:t>
            </a:r>
            <a:r>
              <a:rPr lang="it-IT"/>
              <a:t>  ALUNNI</a:t>
            </a:r>
          </a:p>
        </c:rich>
      </c:tx>
      <c:layout>
        <c:manualLayout>
          <c:xMode val="edge"/>
          <c:yMode val="edge"/>
          <c:x val="0.28432902408938032"/>
          <c:y val="2.0907717604908973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62337882218106"/>
          <c:y val="0.34638664987719403"/>
          <c:w val="0.59358841778696658"/>
          <c:h val="0.38644067796610365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  <a:ln>
              <a:solidFill>
                <a:srgbClr val="92D050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rgbClr val="92D050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92D050"/>
                </a:solidFill>
              </a:ln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rgbClr val="92D050"/>
                </a:solidFill>
              </a:ln>
            </c:spPr>
          </c:dPt>
          <c:dLbls>
            <c:dLbl>
              <c:idx val="0"/>
              <c:layout>
                <c:manualLayout>
                  <c:x val="-0.14857911564817805"/>
                  <c:y val="0.135049341326489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PROMOSSI
88%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618935573986488E-2"/>
                  <c:y val="-0.123144693853792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 PROMOSSI
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303990240916521E-2"/>
                  <c:y val="-0.127577919209029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TRASFERITI
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301754507823982"/>
                  <c:y val="-0.108732661825630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RITIRATI </a:t>
                    </a:r>
                  </a:p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settembre!$A$5:$A$8</c:f>
              <c:strCache>
                <c:ptCount val="4"/>
                <c:pt idx="0">
                  <c:v>Promossi</c:v>
                </c:pt>
                <c:pt idx="1">
                  <c:v>Non promossi</c:v>
                </c:pt>
                <c:pt idx="2">
                  <c:v>Ritirati</c:v>
                </c:pt>
                <c:pt idx="3">
                  <c:v>Trasferiti</c:v>
                </c:pt>
              </c:strCache>
            </c:strRef>
          </c:cat>
          <c:val>
            <c:numRef>
              <c:f>settembre!$G$5:$G$8</c:f>
              <c:numCache>
                <c:formatCode>0%</c:formatCode>
                <c:ptCount val="4"/>
                <c:pt idx="0">
                  <c:v>0.88</c:v>
                </c:pt>
                <c:pt idx="1">
                  <c:v>0.1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zero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Respinti rispetto ai debiti assegnati</a:t>
            </a:r>
          </a:p>
          <a:p>
            <a:pPr>
              <a:defRPr/>
            </a:pPr>
            <a:r>
              <a:rPr lang="it-IT"/>
              <a:t>settembre</a:t>
            </a:r>
            <a:r>
              <a:rPr lang="it-IT" baseline="0"/>
              <a:t> 2017</a:t>
            </a:r>
            <a:endParaRPr lang="it-IT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50417575560319E-2"/>
          <c:y val="0.26867031940514707"/>
          <c:w val="0.7168184601924763"/>
          <c:h val="0.530547994599716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2.2975106956770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7152399130728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903685883741277E-3"/>
                  <c:y val="-1.8797814782812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903685883740774E-3"/>
                  <c:y val="-2.7152399130728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903685883739776E-3"/>
                  <c:y val="-3.1329691304686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172809806233622E-3"/>
                  <c:y val="-2.7152399130728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settembre!$A$14:$A$19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settembre!$H$14:$H$19</c:f>
              <c:numCache>
                <c:formatCode>0%</c:formatCode>
                <c:ptCount val="6"/>
                <c:pt idx="0">
                  <c:v>2.9702970297029702E-2</c:v>
                </c:pt>
                <c:pt idx="1">
                  <c:v>7.6923076923076927E-2</c:v>
                </c:pt>
                <c:pt idx="2">
                  <c:v>8.6956521739130432E-2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0.16279069767441862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909568"/>
        <c:axId val="200911104"/>
        <c:axId val="0"/>
      </c:bar3DChart>
      <c:catAx>
        <c:axId val="20090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911104"/>
        <c:crosses val="autoZero"/>
        <c:auto val="1"/>
        <c:lblAlgn val="ctr"/>
        <c:lblOffset val="100"/>
        <c:noMultiLvlLbl val="0"/>
      </c:catAx>
      <c:valAx>
        <c:axId val="200911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0909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11971982953169E-2"/>
          <c:y val="0.24189102215200384"/>
          <c:w val="0.92431558639520817"/>
          <c:h val="0.70638720441165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settembre!$H$23</c:f>
              <c:strCache>
                <c:ptCount val="1"/>
                <c:pt idx="0">
                  <c:v>promossi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settembre!$B$24:$B$29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settembre!$H$24:$H$29</c:f>
              <c:numCache>
                <c:formatCode>0%</c:formatCode>
                <c:ptCount val="6"/>
                <c:pt idx="0">
                  <c:v>0.81773399014778325</c:v>
                </c:pt>
                <c:pt idx="1">
                  <c:v>0.92481203007518797</c:v>
                </c:pt>
                <c:pt idx="2">
                  <c:v>0.86842105263157898</c:v>
                </c:pt>
                <c:pt idx="3">
                  <c:v>0.93814432989690721</c:v>
                </c:pt>
                <c:pt idx="4">
                  <c:v>0.99375000000000002</c:v>
                </c:pt>
                <c:pt idx="5">
                  <c:v>0.88163265306122451</c:v>
                </c:pt>
              </c:numCache>
            </c:numRef>
          </c:val>
        </c:ser>
        <c:ser>
          <c:idx val="1"/>
          <c:order val="1"/>
          <c:tx>
            <c:strRef>
              <c:f>settembre!$I$23</c:f>
              <c:strCache>
                <c:ptCount val="1"/>
                <c:pt idx="0">
                  <c:v>non promossi</c:v>
                </c:pt>
              </c:strCache>
            </c:strRef>
          </c:tx>
          <c:invertIfNegative val="0"/>
          <c:cat>
            <c:strRef>
              <c:f>settembre!$B$24:$B$29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settembre!$I$24:$I$29</c:f>
              <c:numCache>
                <c:formatCode>0%</c:formatCode>
                <c:ptCount val="6"/>
                <c:pt idx="0">
                  <c:v>0.14285714285714285</c:v>
                </c:pt>
                <c:pt idx="1">
                  <c:v>3.7593984962406013E-2</c:v>
                </c:pt>
                <c:pt idx="2">
                  <c:v>8.4210526315789472E-2</c:v>
                </c:pt>
                <c:pt idx="3">
                  <c:v>4.1237113402061855E-2</c:v>
                </c:pt>
                <c:pt idx="4">
                  <c:v>6.2500000000000003E-3</c:v>
                </c:pt>
                <c:pt idx="5">
                  <c:v>6.9387755102040816E-2</c:v>
                </c:pt>
              </c:numCache>
            </c:numRef>
          </c:val>
        </c:ser>
        <c:ser>
          <c:idx val="2"/>
          <c:order val="2"/>
          <c:tx>
            <c:strRef>
              <c:f>settembre!$J$23</c:f>
              <c:strCache>
                <c:ptCount val="1"/>
                <c:pt idx="0">
                  <c:v>trasferiti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settembre!$B$24:$B$29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settembre!$J$24:$J$29</c:f>
              <c:numCache>
                <c:formatCode>0%</c:formatCode>
                <c:ptCount val="6"/>
                <c:pt idx="0">
                  <c:v>3.7766830870279149E-2</c:v>
                </c:pt>
                <c:pt idx="1">
                  <c:v>3.3834586466165412E-2</c:v>
                </c:pt>
                <c:pt idx="2">
                  <c:v>4.2105263157894736E-2</c:v>
                </c:pt>
                <c:pt idx="3">
                  <c:v>2.0618556701030927E-2</c:v>
                </c:pt>
                <c:pt idx="4">
                  <c:v>0</c:v>
                </c:pt>
                <c:pt idx="5">
                  <c:v>4.4897959183673466E-2</c:v>
                </c:pt>
              </c:numCache>
            </c:numRef>
          </c:val>
        </c:ser>
        <c:ser>
          <c:idx val="3"/>
          <c:order val="3"/>
          <c:tx>
            <c:strRef>
              <c:f>settembre!$K$23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strRef>
              <c:f>settembre!$B$24:$B$29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settembre!$K$24:$K$29</c:f>
              <c:numCache>
                <c:formatCode>0%</c:formatCode>
                <c:ptCount val="6"/>
                <c:pt idx="0">
                  <c:v>1.6420361247947454E-3</c:v>
                </c:pt>
                <c:pt idx="1">
                  <c:v>3.7593984962406013E-3</c:v>
                </c:pt>
                <c:pt idx="2">
                  <c:v>5.263157894736842E-3</c:v>
                </c:pt>
                <c:pt idx="3">
                  <c:v>0</c:v>
                </c:pt>
                <c:pt idx="4">
                  <c:v>0</c:v>
                </c:pt>
                <c:pt idx="5">
                  <c:v>4.0816326530612249E-3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57408"/>
        <c:axId val="201058944"/>
      </c:barChart>
      <c:catAx>
        <c:axId val="20105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058944"/>
        <c:crosses val="autoZero"/>
        <c:auto val="1"/>
        <c:lblAlgn val="ctr"/>
        <c:lblOffset val="100"/>
        <c:noMultiLvlLbl val="0"/>
      </c:catAx>
      <c:valAx>
        <c:axId val="201058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1057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666206994976569"/>
          <c:y val="0.14618474265401113"/>
          <c:w val="0.38746325707196583"/>
          <c:h val="0.10129254280220201"/>
        </c:manualLayout>
      </c:layout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 baseline="0"/>
      </a:pPr>
      <a:endParaRPr lang="it-IT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Anno</a:t>
            </a:r>
            <a:r>
              <a:rPr lang="en-US" baseline="0"/>
              <a:t> </a:t>
            </a:r>
            <a:r>
              <a:rPr lang="en-US"/>
              <a:t>scolastico 2013/2014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settembre!$H$52</c:f>
              <c:strCache>
                <c:ptCount val="1"/>
                <c:pt idx="0">
                  <c:v>promossi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="t" anchorCtr="1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settembre!$B$53:$B$58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ECO</c:v>
                </c:pt>
              </c:strCache>
            </c:strRef>
          </c:cat>
          <c:val>
            <c:numRef>
              <c:f>settembre!$H$53:$H$58</c:f>
              <c:numCache>
                <c:formatCode>0%</c:formatCode>
                <c:ptCount val="6"/>
                <c:pt idx="0">
                  <c:v>0.76142131979695427</c:v>
                </c:pt>
                <c:pt idx="1">
                  <c:v>0.89603960396039606</c:v>
                </c:pt>
                <c:pt idx="2">
                  <c:v>0.78260869565217395</c:v>
                </c:pt>
                <c:pt idx="3">
                  <c:v>0.93333333333333335</c:v>
                </c:pt>
                <c:pt idx="4">
                  <c:v>0.92805755395683454</c:v>
                </c:pt>
                <c:pt idx="5">
                  <c:v>0.88557213930348255</c:v>
                </c:pt>
              </c:numCache>
            </c:numRef>
          </c:val>
        </c:ser>
        <c:ser>
          <c:idx val="1"/>
          <c:order val="1"/>
          <c:tx>
            <c:strRef>
              <c:f>settembre!$I$52</c:f>
              <c:strCache>
                <c:ptCount val="1"/>
                <c:pt idx="0">
                  <c:v>non promossi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260246885670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520493771341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20493771341148E-2"/>
                  <c:y val="7.960199004975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settembre!$B$53:$B$58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ECO</c:v>
                </c:pt>
              </c:strCache>
            </c:strRef>
          </c:cat>
          <c:val>
            <c:numRef>
              <c:f>settembre!$I$53:$I$58</c:f>
              <c:numCache>
                <c:formatCode>0%</c:formatCode>
                <c:ptCount val="6"/>
                <c:pt idx="0">
                  <c:v>0.17258883248730963</c:v>
                </c:pt>
                <c:pt idx="1">
                  <c:v>4.9504950495049507E-2</c:v>
                </c:pt>
                <c:pt idx="2">
                  <c:v>0.16149068322981366</c:v>
                </c:pt>
                <c:pt idx="3">
                  <c:v>6.6666666666666666E-2</c:v>
                </c:pt>
                <c:pt idx="4">
                  <c:v>5.0359712230215826E-2</c:v>
                </c:pt>
                <c:pt idx="5">
                  <c:v>3.9800995024875621E-2</c:v>
                </c:pt>
              </c:numCache>
            </c:numRef>
          </c:val>
        </c:ser>
        <c:ser>
          <c:idx val="2"/>
          <c:order val="2"/>
          <c:tx>
            <c:strRef>
              <c:f>settembre!$J$52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8835390713921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60246885670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2602468856706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260246885670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883539071392193E-2"/>
                  <c:y val="-2.3880597014925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settembre!$B$53:$B$58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ECO</c:v>
                </c:pt>
              </c:strCache>
            </c:strRef>
          </c:cat>
          <c:val>
            <c:numRef>
              <c:f>settembre!$J$53:$J$58</c:f>
              <c:numCache>
                <c:formatCode>0%</c:formatCode>
                <c:ptCount val="6"/>
                <c:pt idx="0">
                  <c:v>5.7529610829103212E-2</c:v>
                </c:pt>
                <c:pt idx="1">
                  <c:v>4.4554455445544552E-2</c:v>
                </c:pt>
                <c:pt idx="2">
                  <c:v>4.9689440993788817E-2</c:v>
                </c:pt>
                <c:pt idx="3">
                  <c:v>0</c:v>
                </c:pt>
                <c:pt idx="4">
                  <c:v>2.8776978417266189E-2</c:v>
                </c:pt>
                <c:pt idx="5">
                  <c:v>4.975124378109453E-2</c:v>
                </c:pt>
              </c:numCache>
            </c:numRef>
          </c:val>
        </c:ser>
        <c:ser>
          <c:idx val="3"/>
          <c:order val="3"/>
          <c:tx>
            <c:strRef>
              <c:f>settembre!$K$52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2739093998981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60246885670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43785957062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36954699949063E-2"/>
                  <c:y val="7.960199004975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390370328505846E-2"/>
                  <c:y val="1.1940298507462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390370328506034E-2"/>
                  <c:y val="7.960199004975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settembre!$B$53:$B$58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ECO</c:v>
                </c:pt>
              </c:strCache>
            </c:strRef>
          </c:cat>
          <c:val>
            <c:numRef>
              <c:f>settembre!$K$53:$K$58</c:f>
              <c:numCache>
                <c:formatCode>0%</c:formatCode>
                <c:ptCount val="6"/>
                <c:pt idx="0">
                  <c:v>8.4602368866328256E-3</c:v>
                </c:pt>
                <c:pt idx="1">
                  <c:v>9.9009900990099011E-3</c:v>
                </c:pt>
                <c:pt idx="2">
                  <c:v>6.2111801242236021E-3</c:v>
                </c:pt>
                <c:pt idx="3">
                  <c:v>0</c:v>
                </c:pt>
                <c:pt idx="4">
                  <c:v>1.4388489208633094E-2</c:v>
                </c:pt>
                <c:pt idx="5">
                  <c:v>2.4875621890547265E-2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1620224"/>
        <c:axId val="171621760"/>
        <c:axId val="0"/>
      </c:bar3DChart>
      <c:catAx>
        <c:axId val="17162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621760"/>
        <c:crosses val="autoZero"/>
        <c:auto val="1"/>
        <c:lblAlgn val="ctr"/>
        <c:lblOffset val="100"/>
        <c:noMultiLvlLbl val="0"/>
      </c:catAx>
      <c:valAx>
        <c:axId val="171621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162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t-IT"/>
              <a:t>LSSA  SETTEMBRE  2017</a:t>
            </a:r>
          </a:p>
        </c:rich>
      </c:tx>
      <c:layout>
        <c:manualLayout>
          <c:xMode val="edge"/>
          <c:yMode val="edge"/>
          <c:x val="0.35677352637021731"/>
          <c:y val="2.2598870056497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2373024469334E-2"/>
          <c:y val="0.16836003236850827"/>
          <c:w val="0.92140641158221259"/>
          <c:h val="0.7576271186440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settembre'!$D$13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settembre'!$C$14:$C$21</c:f>
              <c:numCache>
                <c:formatCode>0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'dati grafici settembre'!$D$14:$D$21</c:f>
              <c:numCache>
                <c:formatCode>0%</c:formatCode>
                <c:ptCount val="8"/>
                <c:pt idx="0">
                  <c:v>0.88</c:v>
                </c:pt>
                <c:pt idx="1">
                  <c:v>0.9</c:v>
                </c:pt>
                <c:pt idx="2">
                  <c:v>0.85</c:v>
                </c:pt>
                <c:pt idx="3">
                  <c:v>0.9</c:v>
                </c:pt>
                <c:pt idx="4">
                  <c:v>0.92</c:v>
                </c:pt>
                <c:pt idx="5">
                  <c:v>0.96</c:v>
                </c:pt>
                <c:pt idx="6">
                  <c:v>0.92</c:v>
                </c:pt>
              </c:numCache>
            </c:numRef>
          </c:val>
        </c:ser>
        <c:ser>
          <c:idx val="1"/>
          <c:order val="1"/>
          <c:tx>
            <c:strRef>
              <c:f>'dati grafici settembre'!$E$13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dLbl>
              <c:idx val="14"/>
              <c:layout>
                <c:manualLayout>
                  <c:x val="-1.3788348845225788E-2"/>
                  <c:y val="-3.3898305084745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settembre'!$C$14:$C$21</c:f>
              <c:numCache>
                <c:formatCode>0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'dati grafici settembre'!$E$14:$E$21</c:f>
              <c:numCache>
                <c:formatCode>0%</c:formatCode>
                <c:ptCount val="8"/>
                <c:pt idx="0">
                  <c:v>0.04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0.05</c:v>
                </c:pt>
                <c:pt idx="4">
                  <c:v>0.06</c:v>
                </c:pt>
                <c:pt idx="5">
                  <c:v>0.04</c:v>
                </c:pt>
                <c:pt idx="6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'dati grafici settembre'!$F$13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1365046535677364E-3"/>
                  <c:y val="-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894174422612892E-3"/>
                  <c:y val="-4.5197740112994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settembre'!$C$14:$C$21</c:f>
              <c:numCache>
                <c:formatCode>0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'dati grafici settembre'!$F$14:$F$21</c:f>
              <c:numCache>
                <c:formatCode>0%</c:formatCode>
                <c:ptCount val="8"/>
                <c:pt idx="0">
                  <c:v>0.04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0.02</c:v>
                </c:pt>
                <c:pt idx="5">
                  <c:v>0</c:v>
                </c:pt>
                <c:pt idx="6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'dati grafici settembre'!$G$13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2.2053444873984966E-2"/>
                  <c:y val="1.130334511373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settembre'!$C$14:$C$21</c:f>
              <c:numCache>
                <c:formatCode>0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'dati grafici settembre'!$G$14:$G$21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516544"/>
        <c:axId val="201518080"/>
      </c:barChart>
      <c:catAx>
        <c:axId val="201516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1518080"/>
        <c:crosses val="autoZero"/>
        <c:auto val="1"/>
        <c:lblAlgn val="ctr"/>
        <c:lblOffset val="100"/>
        <c:noMultiLvlLbl val="0"/>
      </c:catAx>
      <c:valAx>
        <c:axId val="20151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151654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ayout>
        <c:manualLayout>
          <c:xMode val="edge"/>
          <c:yMode val="edge"/>
          <c:x val="0.34332988624612232"/>
          <c:y val="9.4915254237288138E-2"/>
          <c:w val="0.32601134363217632"/>
          <c:h val="4.0879482132348467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INF  SETTEMBRE  2017</a:t>
            </a:r>
          </a:p>
        </c:rich>
      </c:tx>
      <c:layout>
        <c:manualLayout>
          <c:xMode val="edge"/>
          <c:yMode val="edge"/>
          <c:x val="0.38697743248242777"/>
          <c:y val="2.17509516041326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82796892342293E-2"/>
          <c:y val="0.15551930396954874"/>
          <c:w val="0.92341842397336249"/>
          <c:h val="0.7667210440456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settembre'!$D$23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settembre'!$C$24:$C$31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settembre'!$D$24:$D$31</c:f>
              <c:numCache>
                <c:formatCode>0%</c:formatCode>
                <c:ptCount val="8"/>
                <c:pt idx="0">
                  <c:v>0.7</c:v>
                </c:pt>
                <c:pt idx="1">
                  <c:v>0.7</c:v>
                </c:pt>
                <c:pt idx="2">
                  <c:v>0.78</c:v>
                </c:pt>
                <c:pt idx="3">
                  <c:v>0.78</c:v>
                </c:pt>
                <c:pt idx="4">
                  <c:v>0.86</c:v>
                </c:pt>
                <c:pt idx="5">
                  <c:v>0.82</c:v>
                </c:pt>
                <c:pt idx="6">
                  <c:v>0.87</c:v>
                </c:pt>
              </c:numCache>
            </c:numRef>
          </c:val>
        </c:ser>
        <c:ser>
          <c:idx val="1"/>
          <c:order val="1"/>
          <c:tx>
            <c:strRef>
              <c:f>'dati grafici settembre'!$E$23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settembre'!$C$24:$C$31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settembre'!$E$24:$E$31</c:f>
              <c:numCache>
                <c:formatCode>0%</c:formatCode>
                <c:ptCount val="8"/>
                <c:pt idx="0">
                  <c:v>0.2</c:v>
                </c:pt>
                <c:pt idx="1">
                  <c:v>0.21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</c:v>
                </c:pt>
                <c:pt idx="6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'dati grafici settembre'!$F$23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settembre'!$C$24:$C$31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settembre'!$F$24:$F$31</c:f>
              <c:numCache>
                <c:formatCode>0%</c:formatCode>
                <c:ptCount val="8"/>
                <c:pt idx="0">
                  <c:v>0.02</c:v>
                </c:pt>
                <c:pt idx="1">
                  <c:v>0.05</c:v>
                </c:pt>
                <c:pt idx="2">
                  <c:v>0.03</c:v>
                </c:pt>
                <c:pt idx="3">
                  <c:v>0.05</c:v>
                </c:pt>
                <c:pt idx="4">
                  <c:v>0</c:v>
                </c:pt>
                <c:pt idx="5">
                  <c:v>0.05</c:v>
                </c:pt>
                <c:pt idx="6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'dati grafici settembre'!$G$23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settembre'!$C$24:$C$31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settembre'!$G$24:$G$31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0.05</c:v>
                </c:pt>
                <c:pt idx="2">
                  <c:v>0.05</c:v>
                </c:pt>
                <c:pt idx="3">
                  <c:v>0.01</c:v>
                </c:pt>
                <c:pt idx="4">
                  <c:v>0</c:v>
                </c:pt>
                <c:pt idx="5">
                  <c:v>0.03</c:v>
                </c:pt>
                <c:pt idx="6">
                  <c:v>0.01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76928"/>
        <c:axId val="202078464"/>
      </c:barChart>
      <c:catAx>
        <c:axId val="2020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2078464"/>
        <c:crosses val="autoZero"/>
        <c:auto val="1"/>
        <c:lblAlgn val="ctr"/>
        <c:lblOffset val="100"/>
        <c:noMultiLvlLbl val="0"/>
      </c:catAx>
      <c:valAx>
        <c:axId val="202078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207692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ayout>
        <c:manualLayout>
          <c:xMode val="edge"/>
          <c:yMode val="edge"/>
          <c:x val="0.26785053644099149"/>
          <c:y val="9.1353996737357251E-2"/>
          <c:w val="0.32294542337144277"/>
          <c:h val="3.7805346411139994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ELT   SETTEMBRE </a:t>
            </a:r>
            <a:r>
              <a:rPr lang="it-IT" baseline="0"/>
              <a:t> 2017</a:t>
            </a:r>
            <a:endParaRPr lang="it-IT"/>
          </a:p>
        </c:rich>
      </c:tx>
      <c:layout>
        <c:manualLayout>
          <c:xMode val="edge"/>
          <c:yMode val="edge"/>
          <c:x val="0.37439881613022624"/>
          <c:y val="2.17509516041326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82796892342293E-2"/>
          <c:y val="0.16639477977161488"/>
          <c:w val="0.92341842397336249"/>
          <c:h val="0.7667210440456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settembre'!$D$33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settembre'!$C$34:$C$41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settembre'!$D$34:$D$41</c:f>
              <c:numCache>
                <c:formatCode>0%</c:formatCode>
                <c:ptCount val="8"/>
                <c:pt idx="0">
                  <c:v>0.78</c:v>
                </c:pt>
                <c:pt idx="1">
                  <c:v>0.85</c:v>
                </c:pt>
                <c:pt idx="2">
                  <c:v>0.9</c:v>
                </c:pt>
                <c:pt idx="3">
                  <c:v>0.93</c:v>
                </c:pt>
                <c:pt idx="4">
                  <c:v>0.94</c:v>
                </c:pt>
                <c:pt idx="5">
                  <c:v>0.86</c:v>
                </c:pt>
                <c:pt idx="6">
                  <c:v>0.94</c:v>
                </c:pt>
              </c:numCache>
            </c:numRef>
          </c:val>
        </c:ser>
        <c:ser>
          <c:idx val="1"/>
          <c:order val="1"/>
          <c:tx>
            <c:strRef>
              <c:f>'dati grafici settembre'!$E$33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dLbl>
              <c:idx val="12"/>
              <c:layout>
                <c:manualLayout>
                  <c:x val="-5.9193488716241431E-3"/>
                  <c:y val="-1.95758564437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settembre'!$C$34:$C$41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settembre'!$E$34:$E$41</c:f>
              <c:numCache>
                <c:formatCode>0%</c:formatCode>
                <c:ptCount val="8"/>
                <c:pt idx="0">
                  <c:v>0.09</c:v>
                </c:pt>
                <c:pt idx="1">
                  <c:v>0.06</c:v>
                </c:pt>
                <c:pt idx="2">
                  <c:v>0.03</c:v>
                </c:pt>
                <c:pt idx="3">
                  <c:v>0.05</c:v>
                </c:pt>
                <c:pt idx="4">
                  <c:v>0.06</c:v>
                </c:pt>
                <c:pt idx="5">
                  <c:v>0.09</c:v>
                </c:pt>
                <c:pt idx="6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'dati grafici settembre'!$F$33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dLbl>
              <c:idx val="11"/>
              <c:layout>
                <c:manualLayout>
                  <c:x val="-1.3318534961154165E-2"/>
                  <c:y val="1.95758564437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596744358120607E-3"/>
                  <c:y val="1.5225666122892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4798372179060304E-2"/>
                  <c:y val="-2.8276237085372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settembre'!$C$34:$C$41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settembre'!$F$34:$F$41</c:f>
              <c:numCache>
                <c:formatCode>0%</c:formatCode>
                <c:ptCount val="8"/>
                <c:pt idx="0">
                  <c:v>0.05</c:v>
                </c:pt>
                <c:pt idx="1">
                  <c:v>0.03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'dati grafici settembre'!$G$33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dLbl>
              <c:idx val="11"/>
              <c:layout>
                <c:manualLayout>
                  <c:x val="4.43951165371820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9193488716241431E-3"/>
                  <c:y val="-1.087547580206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settembre'!$C$34:$C$41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</c:numCache>
            </c:numRef>
          </c:cat>
          <c:val>
            <c:numRef>
              <c:f>'dati grafici settembre'!$G$34:$G$41</c:f>
              <c:numCache>
                <c:formatCode>0%</c:formatCode>
                <c:ptCount val="8"/>
                <c:pt idx="0">
                  <c:v>0.06</c:v>
                </c:pt>
                <c:pt idx="1">
                  <c:v>0.05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822592"/>
        <c:axId val="201824128"/>
      </c:barChart>
      <c:catAx>
        <c:axId val="2018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1824128"/>
        <c:crosses val="autoZero"/>
        <c:auto val="1"/>
        <c:lblAlgn val="ctr"/>
        <c:lblOffset val="100"/>
        <c:noMultiLvlLbl val="0"/>
      </c:catAx>
      <c:valAx>
        <c:axId val="201824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182259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ayout>
        <c:manualLayout>
          <c:xMode val="edge"/>
          <c:yMode val="edge"/>
          <c:x val="0.32852386237514059"/>
          <c:y val="9.1353996737357251E-2"/>
          <c:w val="0.32294542337144277"/>
          <c:h val="3.7805346411139994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2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746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746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746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746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3980" cy="561780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3980" cy="561780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0.79613</cdr:x>
      <cdr:y>0.27892</cdr:y>
    </cdr:from>
    <cdr:to>
      <cdr:x>0.89551</cdr:x>
      <cdr:y>0.44191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325308" y="15648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69135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0.20472</cdr:x>
      <cdr:y>0.04618</cdr:y>
    </cdr:from>
    <cdr:to>
      <cdr:x>0.82546</cdr:x>
      <cdr:y>0.14056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905000" y="280865"/>
          <a:ext cx="5776057" cy="57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0.21785</cdr:x>
      <cdr:y>0.07229</cdr:y>
    </cdr:from>
    <cdr:to>
      <cdr:x>0.73491</cdr:x>
      <cdr:y>0.15261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2027115" y="439615"/>
          <a:ext cx="4811347" cy="48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it-IT" sz="3200" b="1"/>
            <a:t>CONFRONTO TRA</a:t>
          </a:r>
          <a:r>
            <a:rPr lang="it-IT" sz="3200" b="1" baseline="0"/>
            <a:t> SETTORI</a:t>
          </a:r>
          <a:endParaRPr lang="it-IT" sz="3200" b="1"/>
        </a:p>
      </cdr:txBody>
    </cdr:sp>
  </cdr:relSizeAnchor>
  <cdr:relSizeAnchor xmlns:cdr="http://schemas.openxmlformats.org/drawingml/2006/chartDrawing">
    <cdr:from>
      <cdr:x>0.48031</cdr:x>
      <cdr:y>0.05823</cdr:y>
    </cdr:from>
    <cdr:to>
      <cdr:x>0.57858</cdr:x>
      <cdr:y>0.20859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4469423" y="35413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0.63911</cdr:x>
      <cdr:y>0.05422</cdr:y>
    </cdr:from>
    <cdr:to>
      <cdr:x>0.73738</cdr:x>
      <cdr:y>0.20458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5947019" y="3297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95249</xdr:colOff>
      <xdr:row>51</xdr:row>
      <xdr:rowOff>228600</xdr:rowOff>
    </xdr:from>
    <xdr:to>
      <xdr:col>20</xdr:col>
      <xdr:colOff>561975</xdr:colOff>
      <xdr:row>68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3980" cy="561780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"/>
  <sheetViews>
    <sheetView topLeftCell="A6" workbookViewId="0">
      <selection activeCell="H23" sqref="H23:K29"/>
    </sheetView>
  </sheetViews>
  <sheetFormatPr defaultRowHeight="12.75" x14ac:dyDescent="0.2"/>
  <cols>
    <col min="1" max="1" width="15.5703125" customWidth="1"/>
    <col min="2" max="2" width="10.85546875" customWidth="1"/>
    <col min="3" max="4" width="11.28515625" customWidth="1"/>
  </cols>
  <sheetData>
    <row r="1" spans="1:13" x14ac:dyDescent="0.2">
      <c r="A1" s="95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3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x14ac:dyDescent="0.2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 t="s">
        <v>26</v>
      </c>
      <c r="L3" s="32"/>
    </row>
    <row r="4" spans="1:13" x14ac:dyDescent="0.2">
      <c r="A4" s="4"/>
      <c r="B4" s="15">
        <v>2011</v>
      </c>
      <c r="C4" s="4">
        <v>2012</v>
      </c>
      <c r="D4" s="4">
        <v>2013</v>
      </c>
      <c r="E4" s="4">
        <v>2014</v>
      </c>
      <c r="F4" s="4">
        <v>2015</v>
      </c>
      <c r="G4" s="4">
        <v>2016</v>
      </c>
      <c r="H4" s="90">
        <v>2017</v>
      </c>
      <c r="L4" s="32"/>
    </row>
    <row r="5" spans="1:13" x14ac:dyDescent="0.2">
      <c r="A5" s="64" t="s">
        <v>0</v>
      </c>
      <c r="B5" s="14">
        <v>0.78</v>
      </c>
      <c r="C5" s="14">
        <v>0.79</v>
      </c>
      <c r="D5" s="14">
        <v>0.81</v>
      </c>
      <c r="E5" s="81">
        <v>0.83</v>
      </c>
      <c r="F5" s="33">
        <v>0.85</v>
      </c>
      <c r="G5" s="14">
        <v>0.88</v>
      </c>
      <c r="L5" s="32"/>
    </row>
    <row r="6" spans="1:13" x14ac:dyDescent="0.2">
      <c r="A6" s="64" t="s">
        <v>1</v>
      </c>
      <c r="B6" s="14">
        <v>0.13</v>
      </c>
      <c r="C6" s="14">
        <v>0.13</v>
      </c>
      <c r="D6" s="14">
        <v>0.12</v>
      </c>
      <c r="E6" s="82">
        <v>0.12</v>
      </c>
      <c r="F6" s="33">
        <v>0.12</v>
      </c>
      <c r="G6" s="14">
        <v>0.1</v>
      </c>
      <c r="L6" s="32"/>
    </row>
    <row r="7" spans="1:13" x14ac:dyDescent="0.2">
      <c r="A7" s="64" t="s">
        <v>28</v>
      </c>
      <c r="B7" s="14">
        <v>0.05</v>
      </c>
      <c r="C7" s="14">
        <v>0.02</v>
      </c>
      <c r="D7" s="14">
        <v>0.01</v>
      </c>
      <c r="E7" s="82">
        <v>0.05</v>
      </c>
      <c r="F7" s="33">
        <v>0</v>
      </c>
      <c r="G7" s="14">
        <v>0.01</v>
      </c>
      <c r="L7" s="32"/>
    </row>
    <row r="8" spans="1:13" x14ac:dyDescent="0.2">
      <c r="A8" s="64" t="s">
        <v>29</v>
      </c>
      <c r="B8" s="14">
        <v>0.04</v>
      </c>
      <c r="C8" s="14">
        <v>0.06</v>
      </c>
      <c r="D8" s="14">
        <v>0.06</v>
      </c>
      <c r="E8" s="82">
        <v>0.01</v>
      </c>
      <c r="F8" s="33">
        <v>0.02</v>
      </c>
      <c r="G8" s="14">
        <v>0.01</v>
      </c>
      <c r="L8" s="32"/>
    </row>
    <row r="9" spans="1:13" x14ac:dyDescent="0.2">
      <c r="A9" s="40"/>
      <c r="B9" s="41"/>
      <c r="C9" s="42"/>
      <c r="D9" s="42"/>
      <c r="E9" s="42"/>
      <c r="F9" s="32"/>
      <c r="G9" s="32"/>
      <c r="H9" s="32"/>
      <c r="I9" s="32"/>
      <c r="J9" s="32"/>
      <c r="K9" s="32"/>
      <c r="L9" s="32"/>
    </row>
    <row r="10" spans="1:13" x14ac:dyDescent="0.2">
      <c r="A10" s="9"/>
      <c r="B10" s="10"/>
      <c r="C10" s="37"/>
      <c r="D10" s="37"/>
      <c r="E10" s="21"/>
      <c r="F10" s="17"/>
      <c r="G10" s="21"/>
      <c r="H10" s="36"/>
      <c r="I10" s="21"/>
      <c r="J10" s="12"/>
      <c r="K10" s="10"/>
      <c r="L10" s="37"/>
      <c r="M10" s="12"/>
    </row>
    <row r="11" spans="1:13" x14ac:dyDescent="0.2">
      <c r="A11" s="9"/>
      <c r="B11" s="10"/>
      <c r="C11" s="37"/>
      <c r="D11" s="37"/>
      <c r="E11" s="21"/>
      <c r="F11" s="17"/>
      <c r="G11" s="21"/>
      <c r="H11" s="36"/>
      <c r="I11" s="21"/>
      <c r="J11" s="12"/>
      <c r="K11" s="10"/>
      <c r="L11" s="37"/>
      <c r="M11" s="12"/>
    </row>
    <row r="12" spans="1:13" x14ac:dyDescent="0.2">
      <c r="A12" s="26" t="s">
        <v>16</v>
      </c>
      <c r="B12" s="44"/>
      <c r="C12" s="45"/>
      <c r="D12" s="45"/>
      <c r="E12" s="12"/>
      <c r="F12" s="17"/>
      <c r="G12" s="12"/>
      <c r="H12" s="36"/>
      <c r="I12" s="21"/>
      <c r="J12" s="12"/>
      <c r="K12" s="10"/>
      <c r="L12" s="37"/>
      <c r="M12" s="12"/>
    </row>
    <row r="13" spans="1:13" x14ac:dyDescent="0.2">
      <c r="A13" s="23"/>
      <c r="B13" s="52">
        <v>2011</v>
      </c>
      <c r="C13" s="43">
        <v>2012</v>
      </c>
      <c r="D13" s="51">
        <v>2013</v>
      </c>
      <c r="E13" s="43">
        <v>2014</v>
      </c>
      <c r="F13" s="52">
        <v>2015</v>
      </c>
      <c r="G13" s="5">
        <v>2016</v>
      </c>
      <c r="H13" s="53">
        <v>2017</v>
      </c>
      <c r="I13" s="30"/>
      <c r="J13" s="43"/>
      <c r="K13" s="10"/>
      <c r="L13" s="37"/>
      <c r="M13" s="12"/>
    </row>
    <row r="14" spans="1:13" x14ac:dyDescent="0.2">
      <c r="A14" s="5" t="s">
        <v>19</v>
      </c>
      <c r="B14" s="34">
        <f>2/28</f>
        <v>7.1428571428571425E-2</v>
      </c>
      <c r="C14" s="72">
        <v>9.6153846153846159E-2</v>
      </c>
      <c r="D14" s="73">
        <v>8.9552238805970144E-2</v>
      </c>
      <c r="E14" s="79">
        <f>13/130</f>
        <v>0.1</v>
      </c>
      <c r="F14" s="6">
        <f>13/96</f>
        <v>0.13541666666666666</v>
      </c>
      <c r="G14" s="13">
        <v>0.13</v>
      </c>
      <c r="H14" s="92">
        <f>3/101</f>
        <v>2.9702970297029702E-2</v>
      </c>
      <c r="I14" s="14"/>
      <c r="J14" s="6"/>
      <c r="K14" s="10"/>
      <c r="L14" s="37"/>
      <c r="M14" s="12"/>
    </row>
    <row r="15" spans="1:13" x14ac:dyDescent="0.2">
      <c r="A15" s="83" t="s">
        <v>24</v>
      </c>
      <c r="B15" s="34">
        <f>2/17</f>
        <v>0.11764705882352941</v>
      </c>
      <c r="C15" s="34">
        <v>9.0909090909090898E-2</v>
      </c>
      <c r="D15" s="73">
        <v>1E-3</v>
      </c>
      <c r="E15" s="80">
        <f>5/42</f>
        <v>0.11904761904761904</v>
      </c>
      <c r="F15" s="6">
        <f>2/26</f>
        <v>7.6923076923076927E-2</v>
      </c>
      <c r="G15" s="13">
        <v>0.03</v>
      </c>
      <c r="H15" s="92">
        <f>4/52</f>
        <v>7.6923076923076927E-2</v>
      </c>
      <c r="I15" s="14"/>
      <c r="J15" s="6"/>
      <c r="K15" s="10"/>
      <c r="L15" s="37"/>
      <c r="M15" s="12"/>
    </row>
    <row r="16" spans="1:13" x14ac:dyDescent="0.2">
      <c r="A16" s="5" t="s">
        <v>8</v>
      </c>
      <c r="B16" s="34">
        <f>1/23</f>
        <v>4.3478260869565216E-2</v>
      </c>
      <c r="C16" s="72">
        <v>0</v>
      </c>
      <c r="D16" s="73">
        <v>0.1</v>
      </c>
      <c r="E16" s="80">
        <f>6/47</f>
        <v>0.1276595744680851</v>
      </c>
      <c r="F16" s="6">
        <f>4/38</f>
        <v>0.10526315789473684</v>
      </c>
      <c r="G16" s="13">
        <f>19/260</f>
        <v>7.3076923076923081E-2</v>
      </c>
      <c r="H16" s="92">
        <f>4/46</f>
        <v>8.6956521739130432E-2</v>
      </c>
      <c r="I16" s="14"/>
      <c r="J16" s="6"/>
      <c r="K16" s="10"/>
      <c r="L16" s="37"/>
      <c r="M16" s="12"/>
    </row>
    <row r="17" spans="1:13" x14ac:dyDescent="0.2">
      <c r="A17" s="5" t="s">
        <v>30</v>
      </c>
      <c r="B17" s="34">
        <f>0</f>
        <v>0</v>
      </c>
      <c r="C17" s="72">
        <v>3.5714285714285712E-2</v>
      </c>
      <c r="D17" s="73">
        <v>5.5555555555555552E-2</v>
      </c>
      <c r="E17" s="80">
        <f>3/20</f>
        <v>0.15</v>
      </c>
      <c r="F17" s="6">
        <f>4/27</f>
        <v>0.14814814814814814</v>
      </c>
      <c r="G17" s="13">
        <v>0.28000000000000003</v>
      </c>
      <c r="H17" s="92">
        <f>1/18</f>
        <v>5.5555555555555552E-2</v>
      </c>
      <c r="I17" s="14"/>
      <c r="J17" s="6"/>
      <c r="K17" s="10"/>
      <c r="L17" s="37"/>
      <c r="M17" s="12"/>
    </row>
    <row r="18" spans="1:13" x14ac:dyDescent="0.2">
      <c r="A18" s="5" t="s">
        <v>10</v>
      </c>
      <c r="B18" s="34">
        <f>15/112</f>
        <v>0.13392857142857142</v>
      </c>
      <c r="C18" s="72">
        <v>7.407407407407407E-2</v>
      </c>
      <c r="D18" s="73">
        <v>7.6923076923076927E-2</v>
      </c>
      <c r="E18" s="80">
        <f>2/33</f>
        <v>6.0606060606060608E-2</v>
      </c>
      <c r="F18" s="6">
        <f>7/40</f>
        <v>0.17499999999999999</v>
      </c>
      <c r="G18" s="13">
        <v>0.12</v>
      </c>
      <c r="H18" s="92">
        <v>0</v>
      </c>
      <c r="I18" s="14"/>
      <c r="J18" s="6"/>
      <c r="K18" s="10"/>
      <c r="L18" s="37"/>
      <c r="M18" s="12"/>
    </row>
    <row r="19" spans="1:13" x14ac:dyDescent="0.2">
      <c r="A19" s="83" t="s">
        <v>34</v>
      </c>
      <c r="B19" s="34">
        <f>2/25</f>
        <v>0.08</v>
      </c>
      <c r="C19" s="72">
        <v>0.15555555555555556</v>
      </c>
      <c r="D19" s="73">
        <v>0.15384615384615399</v>
      </c>
      <c r="E19" s="80">
        <f>2/46</f>
        <v>4.3478260869565216E-2</v>
      </c>
      <c r="F19" s="6">
        <f>6/46</f>
        <v>0.13043478260869565</v>
      </c>
      <c r="G19" s="13">
        <v>0.26</v>
      </c>
      <c r="H19" s="92">
        <f>7/43</f>
        <v>0.16279069767441862</v>
      </c>
      <c r="I19" s="14"/>
      <c r="J19" s="6"/>
      <c r="K19" s="10"/>
      <c r="L19" s="37"/>
      <c r="M19" s="12"/>
    </row>
    <row r="20" spans="1:13" x14ac:dyDescent="0.2">
      <c r="A20" s="7" t="s">
        <v>17</v>
      </c>
      <c r="B20" s="85">
        <f>24/233</f>
        <v>0.10300429184549356</v>
      </c>
      <c r="C20" s="86">
        <v>8.8435374149659865E-2</v>
      </c>
      <c r="D20" s="86">
        <v>9.2526690391459068E-2</v>
      </c>
      <c r="E20" s="6">
        <f>31/318</f>
        <v>9.7484276729559755E-2</v>
      </c>
      <c r="F20" s="6">
        <f>36/273</f>
        <v>0.13186813186813187</v>
      </c>
      <c r="G20" s="13">
        <f>55/332</f>
        <v>0.16566265060240964</v>
      </c>
      <c r="H20" s="93">
        <f>19/250</f>
        <v>7.5999999999999998E-2</v>
      </c>
      <c r="I20" s="14"/>
      <c r="J20" s="6"/>
      <c r="K20" s="10"/>
      <c r="L20" s="37"/>
      <c r="M20" s="12"/>
    </row>
    <row r="21" spans="1:13" x14ac:dyDescent="0.2">
      <c r="A21" s="35"/>
      <c r="B21" s="88"/>
      <c r="C21" s="76"/>
      <c r="D21" s="76"/>
      <c r="E21" s="50"/>
      <c r="F21" s="50"/>
      <c r="G21" s="91"/>
      <c r="H21" s="49"/>
      <c r="I21" s="47"/>
      <c r="J21" s="50"/>
      <c r="K21" s="10"/>
      <c r="L21" s="37"/>
      <c r="M21" s="12"/>
    </row>
    <row r="22" spans="1:13" x14ac:dyDescent="0.2">
      <c r="A22" s="35"/>
      <c r="B22" s="88"/>
      <c r="C22" s="76"/>
      <c r="D22" s="76"/>
      <c r="E22" s="50"/>
      <c r="F22" s="50"/>
      <c r="G22" s="91"/>
      <c r="H22" s="49"/>
      <c r="I22" s="47"/>
      <c r="J22" s="50"/>
      <c r="K22" s="10"/>
      <c r="L22" s="37"/>
      <c r="M22" s="12"/>
    </row>
    <row r="23" spans="1:13" ht="25.5" x14ac:dyDescent="0.2">
      <c r="A23" s="71">
        <v>42983</v>
      </c>
      <c r="B23" s="65" t="s">
        <v>4</v>
      </c>
      <c r="C23" s="65" t="s">
        <v>5</v>
      </c>
      <c r="D23" s="65" t="s">
        <v>6</v>
      </c>
      <c r="E23" s="65" t="s">
        <v>3</v>
      </c>
      <c r="F23" s="65" t="s">
        <v>2</v>
      </c>
      <c r="G23" s="65" t="s">
        <v>12</v>
      </c>
      <c r="H23" s="65" t="s">
        <v>5</v>
      </c>
      <c r="I23" s="65" t="s">
        <v>6</v>
      </c>
      <c r="J23" s="65" t="s">
        <v>3</v>
      </c>
      <c r="K23" s="65" t="s">
        <v>2</v>
      </c>
      <c r="L23" s="37"/>
      <c r="M23" s="12"/>
    </row>
    <row r="24" spans="1:13" x14ac:dyDescent="0.2">
      <c r="A24" s="38"/>
      <c r="B24" s="70" t="s">
        <v>19</v>
      </c>
      <c r="C24" s="5">
        <v>498</v>
      </c>
      <c r="D24" s="5">
        <v>87</v>
      </c>
      <c r="E24" s="5">
        <v>23</v>
      </c>
      <c r="F24" s="5">
        <v>1</v>
      </c>
      <c r="G24" s="5">
        <v>609</v>
      </c>
      <c r="H24" s="13">
        <f>C24/G24</f>
        <v>0.81773399014778325</v>
      </c>
      <c r="I24" s="13">
        <f>D24/G24</f>
        <v>0.14285714285714285</v>
      </c>
      <c r="J24" s="13">
        <f>E24/G24</f>
        <v>3.7766830870279149E-2</v>
      </c>
      <c r="K24" s="13">
        <f>F24/G24</f>
        <v>1.6420361247947454E-3</v>
      </c>
      <c r="L24" s="37"/>
      <c r="M24" s="12"/>
    </row>
    <row r="25" spans="1:13" x14ac:dyDescent="0.2">
      <c r="A25" s="39"/>
      <c r="B25" s="69" t="s">
        <v>24</v>
      </c>
      <c r="C25" s="5">
        <v>246</v>
      </c>
      <c r="D25" s="5">
        <v>10</v>
      </c>
      <c r="E25" s="5">
        <v>9</v>
      </c>
      <c r="F25" s="5">
        <v>1</v>
      </c>
      <c r="G25" s="5">
        <v>266</v>
      </c>
      <c r="H25" s="13">
        <f t="shared" ref="H25:H30" si="0">C25/G25</f>
        <v>0.92481203007518797</v>
      </c>
      <c r="I25" s="13">
        <f t="shared" ref="I25:I30" si="1">D25/G25</f>
        <v>3.7593984962406013E-2</v>
      </c>
      <c r="J25" s="13">
        <f t="shared" ref="J25:J30" si="2">E25/G25</f>
        <v>3.3834586466165412E-2</v>
      </c>
      <c r="K25" s="13">
        <f t="shared" ref="K25:K30" si="3">F25/G25</f>
        <v>3.7593984962406013E-3</v>
      </c>
      <c r="L25" s="37"/>
      <c r="M25" s="12"/>
    </row>
    <row r="26" spans="1:13" x14ac:dyDescent="0.2">
      <c r="A26" s="39"/>
      <c r="B26" s="70" t="s">
        <v>25</v>
      </c>
      <c r="C26" s="5">
        <v>165</v>
      </c>
      <c r="D26" s="5">
        <v>16</v>
      </c>
      <c r="E26" s="5">
        <v>8</v>
      </c>
      <c r="F26" s="5">
        <v>1</v>
      </c>
      <c r="G26" s="5">
        <v>190</v>
      </c>
      <c r="H26" s="13">
        <f t="shared" si="0"/>
        <v>0.86842105263157898</v>
      </c>
      <c r="I26" s="13">
        <f t="shared" si="1"/>
        <v>8.4210526315789472E-2</v>
      </c>
      <c r="J26" s="13">
        <f t="shared" si="2"/>
        <v>4.2105263157894736E-2</v>
      </c>
      <c r="K26" s="13">
        <f t="shared" si="3"/>
        <v>5.263157894736842E-3</v>
      </c>
      <c r="L26" s="37"/>
      <c r="M26" s="12"/>
    </row>
    <row r="27" spans="1:13" x14ac:dyDescent="0.2">
      <c r="A27" s="39"/>
      <c r="B27" s="69" t="s">
        <v>30</v>
      </c>
      <c r="C27" s="5">
        <v>91</v>
      </c>
      <c r="D27" s="5">
        <v>4</v>
      </c>
      <c r="E27" s="5">
        <v>2</v>
      </c>
      <c r="F27" s="5"/>
      <c r="G27" s="5">
        <v>97</v>
      </c>
      <c r="H27" s="13">
        <f t="shared" si="0"/>
        <v>0.93814432989690721</v>
      </c>
      <c r="I27" s="13">
        <f t="shared" si="1"/>
        <v>4.1237113402061855E-2</v>
      </c>
      <c r="J27" s="13">
        <f t="shared" si="2"/>
        <v>2.0618556701030927E-2</v>
      </c>
      <c r="K27" s="13">
        <f t="shared" si="3"/>
        <v>0</v>
      </c>
      <c r="L27" s="37"/>
      <c r="M27" s="12"/>
    </row>
    <row r="28" spans="1:13" x14ac:dyDescent="0.2">
      <c r="A28" s="39"/>
      <c r="B28" s="69" t="s">
        <v>10</v>
      </c>
      <c r="C28" s="5">
        <v>159</v>
      </c>
      <c r="D28" s="5">
        <v>1</v>
      </c>
      <c r="E28" s="5"/>
      <c r="F28" s="5"/>
      <c r="G28" s="5">
        <v>160</v>
      </c>
      <c r="H28" s="13">
        <f t="shared" si="0"/>
        <v>0.99375000000000002</v>
      </c>
      <c r="I28" s="13">
        <f t="shared" si="1"/>
        <v>6.2500000000000003E-3</v>
      </c>
      <c r="J28" s="13">
        <f t="shared" si="2"/>
        <v>0</v>
      </c>
      <c r="K28" s="13">
        <f t="shared" si="3"/>
        <v>0</v>
      </c>
      <c r="L28" s="37"/>
      <c r="M28" s="12"/>
    </row>
    <row r="29" spans="1:13" x14ac:dyDescent="0.2">
      <c r="A29" s="39"/>
      <c r="B29" s="84" t="s">
        <v>34</v>
      </c>
      <c r="C29" s="5">
        <v>216</v>
      </c>
      <c r="D29" s="5">
        <v>17</v>
      </c>
      <c r="E29" s="5">
        <v>11</v>
      </c>
      <c r="F29" s="54">
        <v>1</v>
      </c>
      <c r="G29" s="5">
        <v>245</v>
      </c>
      <c r="H29" s="13">
        <f t="shared" si="0"/>
        <v>0.88163265306122451</v>
      </c>
      <c r="I29" s="13">
        <f t="shared" si="1"/>
        <v>6.9387755102040816E-2</v>
      </c>
      <c r="J29" s="13">
        <f t="shared" si="2"/>
        <v>4.4897959183673466E-2</v>
      </c>
      <c r="K29" s="13">
        <f t="shared" si="3"/>
        <v>4.0816326530612249E-3</v>
      </c>
      <c r="L29" s="37"/>
      <c r="M29" s="12"/>
    </row>
    <row r="30" spans="1:13" x14ac:dyDescent="0.2">
      <c r="A30" s="39"/>
      <c r="B30" s="66" t="s">
        <v>11</v>
      </c>
      <c r="C30" s="67">
        <f>SUM(C24:C29)</f>
        <v>1375</v>
      </c>
      <c r="D30" s="67">
        <f>SUM(D24:D29)</f>
        <v>135</v>
      </c>
      <c r="E30" s="67">
        <f>SUM(E24:E29)</f>
        <v>53</v>
      </c>
      <c r="F30" s="67">
        <f>SUM(F24:F29)</f>
        <v>4</v>
      </c>
      <c r="G30" s="67">
        <f>SUM(G24:G29)</f>
        <v>1567</v>
      </c>
      <c r="H30" s="68">
        <f t="shared" si="0"/>
        <v>0.87747287811104024</v>
      </c>
      <c r="I30" s="68">
        <f t="shared" si="1"/>
        <v>8.6151882578174854E-2</v>
      </c>
      <c r="J30" s="68">
        <f t="shared" si="2"/>
        <v>3.3822590938098279E-2</v>
      </c>
      <c r="K30" s="68">
        <f t="shared" si="3"/>
        <v>2.5526483726866626E-3</v>
      </c>
      <c r="L30" s="37"/>
      <c r="M30" s="12"/>
    </row>
    <row r="31" spans="1:13" x14ac:dyDescent="0.2">
      <c r="A31" s="35"/>
      <c r="B31" s="88"/>
      <c r="C31" s="76"/>
      <c r="D31" s="76"/>
      <c r="E31" s="50"/>
      <c r="F31" s="50"/>
      <c r="G31" s="91"/>
      <c r="H31" s="49"/>
      <c r="I31" s="47"/>
      <c r="J31" s="50"/>
      <c r="K31" s="10"/>
      <c r="L31" s="37"/>
      <c r="M31" s="12"/>
    </row>
    <row r="32" spans="1:13" x14ac:dyDescent="0.2">
      <c r="A32" s="35"/>
      <c r="B32" s="88"/>
      <c r="C32" s="76"/>
      <c r="D32" s="76"/>
      <c r="E32" s="50"/>
      <c r="F32" s="50"/>
      <c r="G32" s="89"/>
      <c r="H32" s="49"/>
      <c r="I32" s="47"/>
      <c r="J32" s="50"/>
      <c r="K32" s="10"/>
      <c r="L32" s="37"/>
      <c r="M32" s="12"/>
    </row>
    <row r="33" spans="1:13" ht="25.5" x14ac:dyDescent="0.2">
      <c r="A33" s="71">
        <v>42618</v>
      </c>
      <c r="B33" s="65" t="s">
        <v>4</v>
      </c>
      <c r="C33" s="65" t="s">
        <v>5</v>
      </c>
      <c r="D33" s="65" t="s">
        <v>6</v>
      </c>
      <c r="E33" s="65" t="s">
        <v>3</v>
      </c>
      <c r="F33" s="65" t="s">
        <v>2</v>
      </c>
      <c r="G33" s="65" t="s">
        <v>12</v>
      </c>
      <c r="H33" s="65" t="s">
        <v>5</v>
      </c>
      <c r="I33" s="65" t="s">
        <v>6</v>
      </c>
      <c r="J33" s="65" t="s">
        <v>3</v>
      </c>
      <c r="K33" s="65" t="s">
        <v>2</v>
      </c>
      <c r="L33" s="37"/>
      <c r="M33" s="12"/>
    </row>
    <row r="34" spans="1:13" x14ac:dyDescent="0.2">
      <c r="A34" s="38"/>
      <c r="B34" s="70" t="s">
        <v>19</v>
      </c>
      <c r="C34" s="5">
        <v>450</v>
      </c>
      <c r="D34" s="5">
        <v>82</v>
      </c>
      <c r="E34" s="5">
        <v>3</v>
      </c>
      <c r="F34" s="5"/>
      <c r="G34" s="5">
        <v>535</v>
      </c>
      <c r="H34" s="13">
        <f>C34/G34</f>
        <v>0.84112149532710279</v>
      </c>
      <c r="I34" s="13">
        <f>D34/G34</f>
        <v>0.15327102803738318</v>
      </c>
      <c r="J34" s="13">
        <f>E34/G34</f>
        <v>5.6074766355140183E-3</v>
      </c>
      <c r="K34" s="13">
        <f>F34/G34</f>
        <v>0</v>
      </c>
      <c r="L34" s="37"/>
      <c r="M34" s="12"/>
    </row>
    <row r="35" spans="1:13" x14ac:dyDescent="0.2">
      <c r="A35" s="39"/>
      <c r="B35" s="69" t="s">
        <v>24</v>
      </c>
      <c r="C35" s="5">
        <v>242</v>
      </c>
      <c r="D35" s="5">
        <v>7</v>
      </c>
      <c r="E35" s="5">
        <v>1</v>
      </c>
      <c r="F35" s="5"/>
      <c r="G35" s="5">
        <v>251</v>
      </c>
      <c r="H35" s="13">
        <f t="shared" ref="H35:H40" si="4">C35/G35</f>
        <v>0.96414342629482075</v>
      </c>
      <c r="I35" s="13">
        <f t="shared" ref="I35:I40" si="5">D35/G35</f>
        <v>2.7888446215139442E-2</v>
      </c>
      <c r="J35" s="13">
        <f t="shared" ref="J35:J40" si="6">E35/G35</f>
        <v>3.9840637450199202E-3</v>
      </c>
      <c r="K35" s="13">
        <f t="shared" ref="K35:K40" si="7">F35/G35</f>
        <v>0</v>
      </c>
      <c r="L35" s="37"/>
      <c r="M35" s="12"/>
    </row>
    <row r="36" spans="1:13" x14ac:dyDescent="0.2">
      <c r="A36" s="39"/>
      <c r="B36" s="70" t="s">
        <v>25</v>
      </c>
      <c r="C36" s="5">
        <v>173</v>
      </c>
      <c r="D36" s="5">
        <v>21</v>
      </c>
      <c r="E36" s="5">
        <v>10</v>
      </c>
      <c r="F36" s="5">
        <v>8</v>
      </c>
      <c r="G36" s="5">
        <v>214</v>
      </c>
      <c r="H36" s="13">
        <f t="shared" si="4"/>
        <v>0.80841121495327106</v>
      </c>
      <c r="I36" s="13">
        <f t="shared" si="5"/>
        <v>9.8130841121495324E-2</v>
      </c>
      <c r="J36" s="13">
        <f t="shared" si="6"/>
        <v>4.6728971962616821E-2</v>
      </c>
      <c r="K36" s="13">
        <f t="shared" si="7"/>
        <v>3.7383177570093455E-2</v>
      </c>
      <c r="L36" s="37"/>
      <c r="M36" s="12"/>
    </row>
    <row r="37" spans="1:13" x14ac:dyDescent="0.2">
      <c r="A37" s="39"/>
      <c r="B37" s="69" t="s">
        <v>30</v>
      </c>
      <c r="C37" s="5">
        <v>96</v>
      </c>
      <c r="D37" s="5">
        <v>10</v>
      </c>
      <c r="E37" s="5"/>
      <c r="F37" s="5">
        <v>5</v>
      </c>
      <c r="G37" s="5">
        <v>111</v>
      </c>
      <c r="H37" s="13">
        <f t="shared" si="4"/>
        <v>0.86486486486486491</v>
      </c>
      <c r="I37" s="13">
        <f t="shared" si="5"/>
        <v>9.0090090090090086E-2</v>
      </c>
      <c r="J37" s="13">
        <f t="shared" si="6"/>
        <v>0</v>
      </c>
      <c r="K37" s="13">
        <f t="shared" si="7"/>
        <v>4.5045045045045043E-2</v>
      </c>
      <c r="L37" s="37"/>
      <c r="M37" s="12"/>
    </row>
    <row r="38" spans="1:13" x14ac:dyDescent="0.2">
      <c r="A38" s="39"/>
      <c r="B38" s="69" t="s">
        <v>10</v>
      </c>
      <c r="C38" s="5">
        <v>150</v>
      </c>
      <c r="D38" s="5">
        <v>5</v>
      </c>
      <c r="E38" s="5">
        <v>2</v>
      </c>
      <c r="F38" s="5"/>
      <c r="G38" s="5">
        <v>152</v>
      </c>
      <c r="H38" s="13">
        <f t="shared" si="4"/>
        <v>0.98684210526315785</v>
      </c>
      <c r="I38" s="13">
        <f t="shared" si="5"/>
        <v>3.2894736842105261E-2</v>
      </c>
      <c r="J38" s="13">
        <f t="shared" si="6"/>
        <v>1.3157894736842105E-2</v>
      </c>
      <c r="K38" s="13">
        <f t="shared" si="7"/>
        <v>0</v>
      </c>
      <c r="L38" s="37"/>
      <c r="M38" s="12"/>
    </row>
    <row r="39" spans="1:13" x14ac:dyDescent="0.2">
      <c r="A39" s="39"/>
      <c r="B39" s="84" t="s">
        <v>34</v>
      </c>
      <c r="C39" s="5">
        <v>194</v>
      </c>
      <c r="D39" s="5">
        <v>24</v>
      </c>
      <c r="E39" s="5"/>
      <c r="F39" s="54"/>
      <c r="G39" s="5">
        <v>218</v>
      </c>
      <c r="H39" s="13">
        <f t="shared" si="4"/>
        <v>0.88990825688073394</v>
      </c>
      <c r="I39" s="13">
        <f t="shared" si="5"/>
        <v>0.11009174311926606</v>
      </c>
      <c r="J39" s="13">
        <f t="shared" si="6"/>
        <v>0</v>
      </c>
      <c r="K39" s="13">
        <f t="shared" si="7"/>
        <v>0</v>
      </c>
      <c r="L39" s="37"/>
      <c r="M39" s="12"/>
    </row>
    <row r="40" spans="1:13" x14ac:dyDescent="0.2">
      <c r="A40" s="39"/>
      <c r="B40" s="66" t="s">
        <v>11</v>
      </c>
      <c r="C40" s="67">
        <f>SUM(C34:C39)</f>
        <v>1305</v>
      </c>
      <c r="D40" s="67">
        <f>SUM(D34:D39)</f>
        <v>149</v>
      </c>
      <c r="E40" s="67">
        <f>SUM(E34:E39)</f>
        <v>16</v>
      </c>
      <c r="F40" s="67">
        <f>SUM(F34:F39)</f>
        <v>13</v>
      </c>
      <c r="G40" s="67">
        <f>SUM(G34:G39)</f>
        <v>1481</v>
      </c>
      <c r="H40" s="68">
        <f t="shared" si="4"/>
        <v>0.88116137744767054</v>
      </c>
      <c r="I40" s="68">
        <f t="shared" si="5"/>
        <v>0.10060769750168805</v>
      </c>
      <c r="J40" s="68">
        <f t="shared" si="6"/>
        <v>1.0803511141120865E-2</v>
      </c>
      <c r="K40" s="68">
        <f t="shared" si="7"/>
        <v>8.7778528021607016E-3</v>
      </c>
      <c r="L40" s="37"/>
      <c r="M40" s="12"/>
    </row>
    <row r="41" spans="1:13" x14ac:dyDescent="0.2">
      <c r="A41" s="35"/>
      <c r="B41" s="48"/>
      <c r="C41" s="46"/>
      <c r="D41" s="46"/>
      <c r="E41" s="75"/>
      <c r="F41" s="76"/>
      <c r="G41" s="47"/>
      <c r="H41" s="49"/>
      <c r="I41" s="47"/>
      <c r="J41" s="50"/>
      <c r="K41" s="10"/>
      <c r="L41" s="37"/>
      <c r="M41" s="12"/>
    </row>
    <row r="42" spans="1:13" ht="25.5" x14ac:dyDescent="0.2">
      <c r="A42" s="71">
        <v>42248</v>
      </c>
      <c r="B42" s="65" t="s">
        <v>4</v>
      </c>
      <c r="C42" s="65" t="s">
        <v>5</v>
      </c>
      <c r="D42" s="65" t="s">
        <v>6</v>
      </c>
      <c r="E42" s="65" t="s">
        <v>3</v>
      </c>
      <c r="F42" s="65" t="s">
        <v>2</v>
      </c>
      <c r="G42" s="65" t="s">
        <v>12</v>
      </c>
      <c r="H42" s="65" t="s">
        <v>5</v>
      </c>
      <c r="I42" s="65" t="s">
        <v>6</v>
      </c>
      <c r="J42" s="65" t="s">
        <v>3</v>
      </c>
      <c r="K42" s="65" t="s">
        <v>2</v>
      </c>
      <c r="L42" s="37"/>
      <c r="M42" s="12"/>
    </row>
    <row r="43" spans="1:13" x14ac:dyDescent="0.2">
      <c r="A43" s="38"/>
      <c r="B43" s="70" t="s">
        <v>19</v>
      </c>
      <c r="C43" s="5">
        <v>448</v>
      </c>
      <c r="D43" s="5">
        <v>95</v>
      </c>
      <c r="E43" s="5">
        <v>28</v>
      </c>
      <c r="F43" s="5">
        <v>2</v>
      </c>
      <c r="G43" s="5">
        <v>573</v>
      </c>
      <c r="H43" s="13">
        <f>C43/G43</f>
        <v>0.78184991273996507</v>
      </c>
      <c r="I43" s="13">
        <f>D43/G43</f>
        <v>0.16579406631762653</v>
      </c>
      <c r="J43" s="13">
        <f>E43/G43</f>
        <v>4.8865619546247817E-2</v>
      </c>
      <c r="K43" s="13">
        <f>F43/G43</f>
        <v>3.4904013961605585E-3</v>
      </c>
      <c r="L43" s="37"/>
      <c r="M43" s="12"/>
    </row>
    <row r="44" spans="1:13" x14ac:dyDescent="0.2">
      <c r="A44" s="39"/>
      <c r="B44" s="69" t="s">
        <v>24</v>
      </c>
      <c r="C44" s="5">
        <v>216</v>
      </c>
      <c r="D44" s="5">
        <v>15</v>
      </c>
      <c r="E44" s="5">
        <v>5</v>
      </c>
      <c r="F44" s="5">
        <v>1</v>
      </c>
      <c r="G44" s="5">
        <v>237</v>
      </c>
      <c r="H44" s="13">
        <f t="shared" ref="H44:H49" si="8">C44/G44</f>
        <v>0.91139240506329111</v>
      </c>
      <c r="I44" s="13">
        <f t="shared" ref="I44:I49" si="9">D44/G44</f>
        <v>6.3291139240506333E-2</v>
      </c>
      <c r="J44" s="13">
        <f t="shared" ref="J44:J49" si="10">E44/G44</f>
        <v>2.1097046413502109E-2</v>
      </c>
      <c r="K44" s="13">
        <f t="shared" ref="K44:K49" si="11">F44/G44</f>
        <v>4.2194092827004216E-3</v>
      </c>
      <c r="L44" s="37"/>
      <c r="M44" s="12"/>
    </row>
    <row r="45" spans="1:13" x14ac:dyDescent="0.2">
      <c r="A45" s="39"/>
      <c r="B45" s="70" t="s">
        <v>25</v>
      </c>
      <c r="C45" s="5">
        <v>156</v>
      </c>
      <c r="D45" s="5">
        <v>26</v>
      </c>
      <c r="E45" s="5"/>
      <c r="F45" s="5"/>
      <c r="G45" s="5">
        <v>182</v>
      </c>
      <c r="H45" s="13">
        <f t="shared" si="8"/>
        <v>0.8571428571428571</v>
      </c>
      <c r="I45" s="13">
        <f t="shared" si="9"/>
        <v>0.14285714285714285</v>
      </c>
      <c r="J45" s="13">
        <f t="shared" si="10"/>
        <v>0</v>
      </c>
      <c r="K45" s="13">
        <f t="shared" si="11"/>
        <v>0</v>
      </c>
      <c r="L45" s="37"/>
      <c r="M45" s="12"/>
    </row>
    <row r="46" spans="1:13" x14ac:dyDescent="0.2">
      <c r="A46" s="39"/>
      <c r="B46" s="69" t="s">
        <v>30</v>
      </c>
      <c r="C46" s="5">
        <v>89</v>
      </c>
      <c r="D46" s="5">
        <v>6</v>
      </c>
      <c r="E46" s="5"/>
      <c r="F46" s="5"/>
      <c r="G46" s="5">
        <v>95</v>
      </c>
      <c r="H46" s="13">
        <f t="shared" si="8"/>
        <v>0.93684210526315792</v>
      </c>
      <c r="I46" s="13">
        <f t="shared" si="9"/>
        <v>6.3157894736842107E-2</v>
      </c>
      <c r="J46" s="13">
        <f t="shared" si="10"/>
        <v>0</v>
      </c>
      <c r="K46" s="13">
        <f t="shared" si="11"/>
        <v>0</v>
      </c>
      <c r="L46" s="37"/>
      <c r="M46" s="12"/>
    </row>
    <row r="47" spans="1:13" x14ac:dyDescent="0.2">
      <c r="A47" s="39"/>
      <c r="B47" s="69" t="s">
        <v>10</v>
      </c>
      <c r="C47" s="5">
        <v>143</v>
      </c>
      <c r="D47" s="5">
        <v>11</v>
      </c>
      <c r="E47" s="5"/>
      <c r="F47" s="5"/>
      <c r="G47" s="5">
        <v>154</v>
      </c>
      <c r="H47" s="13">
        <f t="shared" si="8"/>
        <v>0.9285714285714286</v>
      </c>
      <c r="I47" s="13">
        <f t="shared" si="9"/>
        <v>7.1428571428571425E-2</v>
      </c>
      <c r="J47" s="13">
        <f t="shared" si="10"/>
        <v>0</v>
      </c>
      <c r="K47" s="13">
        <f t="shared" si="11"/>
        <v>0</v>
      </c>
      <c r="L47" s="37"/>
      <c r="M47" s="12"/>
    </row>
    <row r="48" spans="1:13" x14ac:dyDescent="0.2">
      <c r="A48" s="39"/>
      <c r="B48" s="84" t="s">
        <v>34</v>
      </c>
      <c r="C48" s="5">
        <v>192</v>
      </c>
      <c r="D48" s="5">
        <v>24</v>
      </c>
      <c r="E48" s="5"/>
      <c r="F48" s="54"/>
      <c r="G48" s="5">
        <v>216</v>
      </c>
      <c r="H48" s="13">
        <f t="shared" si="8"/>
        <v>0.88888888888888884</v>
      </c>
      <c r="I48" s="13">
        <f t="shared" si="9"/>
        <v>0.1111111111111111</v>
      </c>
      <c r="J48" s="13">
        <f t="shared" si="10"/>
        <v>0</v>
      </c>
      <c r="K48" s="13">
        <f t="shared" si="11"/>
        <v>0</v>
      </c>
      <c r="L48" s="37"/>
      <c r="M48" s="12"/>
    </row>
    <row r="49" spans="1:13" x14ac:dyDescent="0.2">
      <c r="A49" s="39"/>
      <c r="B49" s="66" t="s">
        <v>11</v>
      </c>
      <c r="C49" s="67">
        <f>SUM(C43:C48)</f>
        <v>1244</v>
      </c>
      <c r="D49" s="67">
        <f>SUM(D43:D48)</f>
        <v>177</v>
      </c>
      <c r="E49" s="67">
        <f>SUM(E43:E48)</f>
        <v>33</v>
      </c>
      <c r="F49" s="67">
        <f>SUM(F43:F48)</f>
        <v>3</v>
      </c>
      <c r="G49" s="67">
        <f>SUM(G43:G48)</f>
        <v>1457</v>
      </c>
      <c r="H49" s="68">
        <f t="shared" si="8"/>
        <v>0.85380919698009605</v>
      </c>
      <c r="I49" s="68">
        <f t="shared" si="9"/>
        <v>0.12148249828414551</v>
      </c>
      <c r="J49" s="68">
        <f t="shared" si="10"/>
        <v>2.2649279341111873E-2</v>
      </c>
      <c r="K49" s="68">
        <f t="shared" si="11"/>
        <v>2.0590253946465341E-3</v>
      </c>
      <c r="L49" s="37"/>
      <c r="M49" s="12"/>
    </row>
    <row r="50" spans="1:13" x14ac:dyDescent="0.2">
      <c r="A50" s="35"/>
      <c r="B50" s="48"/>
      <c r="C50" s="46"/>
      <c r="D50" s="46"/>
      <c r="E50" s="75"/>
      <c r="F50" s="76"/>
      <c r="G50" s="47"/>
      <c r="H50" s="49"/>
      <c r="I50" s="47"/>
      <c r="J50" s="50"/>
      <c r="K50" s="10"/>
      <c r="L50" s="37"/>
      <c r="M50" s="12"/>
    </row>
    <row r="51" spans="1:13" x14ac:dyDescent="0.2">
      <c r="A51" s="35"/>
      <c r="B51" s="48"/>
      <c r="C51" s="46"/>
      <c r="D51" s="46"/>
      <c r="E51" s="75"/>
      <c r="F51" s="48"/>
      <c r="G51" s="47"/>
      <c r="H51" s="49"/>
      <c r="I51" s="47"/>
      <c r="J51" s="50"/>
      <c r="K51" s="10"/>
      <c r="L51" s="37"/>
      <c r="M51" s="12"/>
    </row>
    <row r="52" spans="1:13" ht="25.5" x14ac:dyDescent="0.2">
      <c r="A52" s="71">
        <v>41883</v>
      </c>
      <c r="B52" s="65" t="s">
        <v>4</v>
      </c>
      <c r="C52" s="65" t="s">
        <v>5</v>
      </c>
      <c r="D52" s="65" t="s">
        <v>6</v>
      </c>
      <c r="E52" s="65" t="s">
        <v>3</v>
      </c>
      <c r="F52" s="65" t="s">
        <v>2</v>
      </c>
      <c r="G52" s="65" t="s">
        <v>12</v>
      </c>
      <c r="H52" s="65" t="s">
        <v>5</v>
      </c>
      <c r="I52" s="65" t="s">
        <v>6</v>
      </c>
      <c r="J52" s="65" t="s">
        <v>3</v>
      </c>
      <c r="K52" s="65" t="s">
        <v>2</v>
      </c>
      <c r="L52" s="37"/>
      <c r="M52" s="12"/>
    </row>
    <row r="53" spans="1:13" x14ac:dyDescent="0.2">
      <c r="A53" s="38"/>
      <c r="B53" s="70" t="s">
        <v>19</v>
      </c>
      <c r="C53" s="5">
        <v>450</v>
      </c>
      <c r="D53" s="5">
        <v>102</v>
      </c>
      <c r="E53" s="5">
        <v>34</v>
      </c>
      <c r="F53" s="5">
        <v>5</v>
      </c>
      <c r="G53" s="5">
        <v>591</v>
      </c>
      <c r="H53" s="13">
        <f>C53/G53</f>
        <v>0.76142131979695427</v>
      </c>
      <c r="I53" s="13">
        <f>D53/G53</f>
        <v>0.17258883248730963</v>
      </c>
      <c r="J53" s="13">
        <f>E53/G53</f>
        <v>5.7529610829103212E-2</v>
      </c>
      <c r="K53" s="13">
        <f>F53/G53</f>
        <v>8.4602368866328256E-3</v>
      </c>
      <c r="L53" s="37">
        <f>SUM(H53:K53)</f>
        <v>0.99999999999999989</v>
      </c>
      <c r="M53" s="12"/>
    </row>
    <row r="54" spans="1:13" x14ac:dyDescent="0.2">
      <c r="A54" s="39"/>
      <c r="B54" s="69" t="s">
        <v>24</v>
      </c>
      <c r="C54" s="5">
        <v>181</v>
      </c>
      <c r="D54" s="5">
        <v>10</v>
      </c>
      <c r="E54" s="5">
        <v>9</v>
      </c>
      <c r="F54" s="5">
        <v>2</v>
      </c>
      <c r="G54" s="5">
        <v>202</v>
      </c>
      <c r="H54" s="13">
        <f t="shared" ref="H54:H59" si="12">C54/G54</f>
        <v>0.89603960396039606</v>
      </c>
      <c r="I54" s="13">
        <f t="shared" ref="I54:I59" si="13">D54/G54</f>
        <v>4.9504950495049507E-2</v>
      </c>
      <c r="J54" s="13">
        <f t="shared" ref="J54:J59" si="14">E54/G54</f>
        <v>4.4554455445544552E-2</v>
      </c>
      <c r="K54" s="13">
        <f t="shared" ref="K54:K59" si="15">F54/G54</f>
        <v>9.9009900990099011E-3</v>
      </c>
      <c r="L54" s="37">
        <f>SUM(H54:K54)</f>
        <v>1</v>
      </c>
      <c r="M54" s="12"/>
    </row>
    <row r="55" spans="1:13" x14ac:dyDescent="0.2">
      <c r="A55" s="39"/>
      <c r="B55" s="70" t="s">
        <v>25</v>
      </c>
      <c r="C55" s="5">
        <v>126</v>
      </c>
      <c r="D55" s="5">
        <v>26</v>
      </c>
      <c r="E55" s="5">
        <v>8</v>
      </c>
      <c r="F55" s="5">
        <v>1</v>
      </c>
      <c r="G55" s="5">
        <v>161</v>
      </c>
      <c r="H55" s="13">
        <f t="shared" si="12"/>
        <v>0.78260869565217395</v>
      </c>
      <c r="I55" s="13">
        <f t="shared" si="13"/>
        <v>0.16149068322981366</v>
      </c>
      <c r="J55" s="13">
        <f t="shared" si="14"/>
        <v>4.9689440993788817E-2</v>
      </c>
      <c r="K55" s="13">
        <f t="shared" si="15"/>
        <v>6.2111801242236021E-3</v>
      </c>
      <c r="L55" s="37">
        <f>SUM(H63:K63)</f>
        <v>1</v>
      </c>
      <c r="M55" s="12"/>
    </row>
    <row r="56" spans="1:13" x14ac:dyDescent="0.2">
      <c r="A56" s="39"/>
      <c r="B56" s="69" t="s">
        <v>30</v>
      </c>
      <c r="C56" s="5">
        <v>70</v>
      </c>
      <c r="D56" s="5">
        <v>5</v>
      </c>
      <c r="E56" s="5">
        <v>0</v>
      </c>
      <c r="F56" s="5">
        <v>0</v>
      </c>
      <c r="G56" s="5">
        <v>75</v>
      </c>
      <c r="H56" s="13">
        <f t="shared" si="12"/>
        <v>0.93333333333333335</v>
      </c>
      <c r="I56" s="13">
        <f t="shared" si="13"/>
        <v>6.6666666666666666E-2</v>
      </c>
      <c r="J56" s="13">
        <f t="shared" si="14"/>
        <v>0</v>
      </c>
      <c r="K56" s="13">
        <f t="shared" si="15"/>
        <v>0</v>
      </c>
      <c r="L56" s="37">
        <f>SUM(H64:K64)</f>
        <v>0.99999999999999989</v>
      </c>
      <c r="M56" s="12"/>
    </row>
    <row r="57" spans="1:13" x14ac:dyDescent="0.2">
      <c r="A57" s="39"/>
      <c r="B57" s="69" t="s">
        <v>10</v>
      </c>
      <c r="C57" s="5">
        <v>129</v>
      </c>
      <c r="D57" s="5">
        <v>7</v>
      </c>
      <c r="E57" s="5">
        <v>4</v>
      </c>
      <c r="F57" s="5">
        <v>2</v>
      </c>
      <c r="G57" s="5">
        <v>139</v>
      </c>
      <c r="H57" s="13">
        <f t="shared" si="12"/>
        <v>0.92805755395683454</v>
      </c>
      <c r="I57" s="13">
        <f t="shared" si="13"/>
        <v>5.0359712230215826E-2</v>
      </c>
      <c r="J57" s="13">
        <f t="shared" si="14"/>
        <v>2.8776978417266189E-2</v>
      </c>
      <c r="K57" s="13">
        <f t="shared" si="15"/>
        <v>1.4388489208633094E-2</v>
      </c>
      <c r="L57" s="37">
        <f>SUM(H73:K73)</f>
        <v>0.99999999999999989</v>
      </c>
      <c r="M57" s="12"/>
    </row>
    <row r="58" spans="1:13" x14ac:dyDescent="0.2">
      <c r="A58" s="39"/>
      <c r="B58" s="70" t="s">
        <v>31</v>
      </c>
      <c r="C58" s="5">
        <v>178</v>
      </c>
      <c r="D58" s="5">
        <v>8</v>
      </c>
      <c r="E58" s="5">
        <v>10</v>
      </c>
      <c r="F58" s="54">
        <v>5</v>
      </c>
      <c r="G58" s="5">
        <v>201</v>
      </c>
      <c r="H58" s="13">
        <f t="shared" si="12"/>
        <v>0.88557213930348255</v>
      </c>
      <c r="I58" s="13">
        <f t="shared" si="13"/>
        <v>3.9800995024875621E-2</v>
      </c>
      <c r="J58" s="13">
        <f t="shared" si="14"/>
        <v>4.975124378109453E-2</v>
      </c>
      <c r="K58" s="13">
        <f t="shared" si="15"/>
        <v>2.4875621890547265E-2</v>
      </c>
      <c r="L58" s="37">
        <f>SUM(H74:K74)</f>
        <v>1</v>
      </c>
      <c r="M58" s="12"/>
    </row>
    <row r="59" spans="1:13" x14ac:dyDescent="0.2">
      <c r="A59" s="39"/>
      <c r="B59" s="66" t="s">
        <v>11</v>
      </c>
      <c r="C59" s="67">
        <f>SUM(C53:C58)</f>
        <v>1134</v>
      </c>
      <c r="D59" s="67">
        <f>SUM(D53:D58)</f>
        <v>158</v>
      </c>
      <c r="E59" s="67">
        <f>SUM(E53:E58)</f>
        <v>65</v>
      </c>
      <c r="F59" s="67">
        <f>SUM(F53:F58)</f>
        <v>15</v>
      </c>
      <c r="G59" s="67">
        <f>SUM(G53:G58)</f>
        <v>1369</v>
      </c>
      <c r="H59" s="68">
        <f t="shared" si="12"/>
        <v>0.82834185536888238</v>
      </c>
      <c r="I59" s="68">
        <f t="shared" si="13"/>
        <v>0.1154127100073046</v>
      </c>
      <c r="J59" s="68">
        <f t="shared" si="14"/>
        <v>4.7479912344777213E-2</v>
      </c>
      <c r="K59" s="68">
        <f t="shared" si="15"/>
        <v>1.095690284879474E-2</v>
      </c>
      <c r="L59" s="37">
        <f>SUM(H75:K75)</f>
        <v>1</v>
      </c>
      <c r="M59" s="12"/>
    </row>
    <row r="60" spans="1:13" x14ac:dyDescent="0.2">
      <c r="A60" s="35"/>
      <c r="B60" s="48"/>
      <c r="C60" s="46"/>
      <c r="D60" s="46"/>
      <c r="E60" s="75"/>
      <c r="F60" s="48"/>
      <c r="G60" s="47"/>
      <c r="H60" s="49"/>
      <c r="I60" s="47"/>
      <c r="J60" s="50"/>
      <c r="K60" s="10"/>
      <c r="L60" s="37"/>
      <c r="M60" s="12"/>
    </row>
    <row r="61" spans="1:13" x14ac:dyDescent="0.2">
      <c r="A61" s="35"/>
      <c r="B61" s="48"/>
      <c r="C61" s="46"/>
      <c r="D61" s="46"/>
      <c r="E61" s="47"/>
      <c r="F61" s="48"/>
      <c r="G61" s="47"/>
      <c r="H61" s="49"/>
      <c r="I61" s="47"/>
      <c r="J61" s="50"/>
      <c r="K61" s="10"/>
      <c r="L61" s="37"/>
      <c r="M61" s="12"/>
    </row>
    <row r="62" spans="1:13" ht="25.5" x14ac:dyDescent="0.2">
      <c r="A62" s="71">
        <v>41518</v>
      </c>
      <c r="B62" s="65" t="s">
        <v>4</v>
      </c>
      <c r="C62" s="65" t="s">
        <v>5</v>
      </c>
      <c r="D62" s="65" t="s">
        <v>6</v>
      </c>
      <c r="E62" s="65" t="s">
        <v>3</v>
      </c>
      <c r="F62" s="65" t="s">
        <v>2</v>
      </c>
      <c r="G62" s="65" t="s">
        <v>12</v>
      </c>
      <c r="H62" s="65" t="s">
        <v>5</v>
      </c>
      <c r="I62" s="65" t="s">
        <v>6</v>
      </c>
      <c r="J62" s="65" t="s">
        <v>3</v>
      </c>
      <c r="K62" s="65" t="s">
        <v>2</v>
      </c>
      <c r="L62" s="37"/>
      <c r="M62" s="12"/>
    </row>
    <row r="63" spans="1:13" x14ac:dyDescent="0.2">
      <c r="A63" s="38"/>
      <c r="B63" s="70" t="s">
        <v>19</v>
      </c>
      <c r="C63" s="5">
        <v>437</v>
      </c>
      <c r="D63" s="5">
        <v>88</v>
      </c>
      <c r="E63" s="5">
        <v>40</v>
      </c>
      <c r="F63" s="5">
        <v>2</v>
      </c>
      <c r="G63" s="5">
        <v>567</v>
      </c>
      <c r="H63" s="13">
        <f>C63/G63</f>
        <v>0.7707231040564374</v>
      </c>
      <c r="I63" s="13">
        <f>D63/G63</f>
        <v>0.15520282186948853</v>
      </c>
      <c r="J63" s="13">
        <f>E63/G63</f>
        <v>7.0546737213403876E-2</v>
      </c>
      <c r="K63" s="13">
        <f>F63/G63</f>
        <v>3.5273368606701938E-3</v>
      </c>
      <c r="L63" s="37"/>
      <c r="M63" s="12"/>
    </row>
    <row r="64" spans="1:13" x14ac:dyDescent="0.2">
      <c r="A64" s="39"/>
      <c r="B64" s="69" t="s">
        <v>7</v>
      </c>
      <c r="C64" s="5">
        <v>156</v>
      </c>
      <c r="D64" s="5">
        <v>11</v>
      </c>
      <c r="E64" s="5">
        <v>12</v>
      </c>
      <c r="F64" s="5">
        <v>4</v>
      </c>
      <c r="G64" s="5">
        <v>183</v>
      </c>
      <c r="H64" s="13">
        <f t="shared" ref="H64:H69" si="16">C64/G64</f>
        <v>0.85245901639344257</v>
      </c>
      <c r="I64" s="13">
        <f t="shared" ref="I64:I69" si="17">D64/G64</f>
        <v>6.0109289617486336E-2</v>
      </c>
      <c r="J64" s="13">
        <f t="shared" ref="J64:J69" si="18">E64/G64</f>
        <v>6.5573770491803282E-2</v>
      </c>
      <c r="K64" s="13">
        <f t="shared" ref="K64:K69" si="19">F64/G64</f>
        <v>2.185792349726776E-2</v>
      </c>
      <c r="L64" s="37"/>
      <c r="M64" s="12"/>
    </row>
    <row r="65" spans="1:13" x14ac:dyDescent="0.2">
      <c r="A65" s="39"/>
      <c r="B65" s="70" t="s">
        <v>25</v>
      </c>
      <c r="C65" s="5">
        <v>95</v>
      </c>
      <c r="D65" s="5">
        <v>17</v>
      </c>
      <c r="E65" s="5">
        <v>4</v>
      </c>
      <c r="F65" s="5">
        <v>6</v>
      </c>
      <c r="G65" s="5">
        <v>122</v>
      </c>
      <c r="H65" s="13">
        <f t="shared" si="16"/>
        <v>0.77868852459016391</v>
      </c>
      <c r="I65" s="13">
        <f t="shared" si="17"/>
        <v>0.13934426229508196</v>
      </c>
      <c r="J65" s="13">
        <f t="shared" si="18"/>
        <v>3.2786885245901641E-2</v>
      </c>
      <c r="K65" s="13">
        <f t="shared" si="19"/>
        <v>4.9180327868852458E-2</v>
      </c>
      <c r="L65" s="37"/>
      <c r="M65" s="12"/>
    </row>
    <row r="66" spans="1:13" x14ac:dyDescent="0.2">
      <c r="A66" s="39"/>
      <c r="B66" s="69" t="s">
        <v>30</v>
      </c>
      <c r="C66" s="5">
        <v>79</v>
      </c>
      <c r="D66" s="5">
        <v>3</v>
      </c>
      <c r="E66" s="5">
        <v>5</v>
      </c>
      <c r="F66" s="5">
        <v>1</v>
      </c>
      <c r="G66" s="5">
        <v>88</v>
      </c>
      <c r="H66" s="13">
        <f t="shared" si="16"/>
        <v>0.89772727272727271</v>
      </c>
      <c r="I66" s="13">
        <f t="shared" si="17"/>
        <v>3.4090909090909088E-2</v>
      </c>
      <c r="J66" s="13">
        <f t="shared" si="18"/>
        <v>5.6818181818181816E-2</v>
      </c>
      <c r="K66" s="13">
        <f t="shared" si="19"/>
        <v>1.1363636363636364E-2</v>
      </c>
      <c r="L66" s="37"/>
      <c r="M66" s="12"/>
    </row>
    <row r="67" spans="1:13" x14ac:dyDescent="0.2">
      <c r="A67" s="39"/>
      <c r="B67" s="69" t="s">
        <v>10</v>
      </c>
      <c r="C67" s="5">
        <v>92</v>
      </c>
      <c r="D67" s="5">
        <v>11</v>
      </c>
      <c r="E67" s="5">
        <v>4</v>
      </c>
      <c r="F67" s="5">
        <v>2</v>
      </c>
      <c r="G67" s="5">
        <v>109</v>
      </c>
      <c r="H67" s="13">
        <f t="shared" si="16"/>
        <v>0.84403669724770647</v>
      </c>
      <c r="I67" s="13">
        <f t="shared" si="17"/>
        <v>0.10091743119266056</v>
      </c>
      <c r="J67" s="13">
        <f t="shared" si="18"/>
        <v>3.669724770642202E-2</v>
      </c>
      <c r="K67" s="13">
        <f t="shared" si="19"/>
        <v>1.834862385321101E-2</v>
      </c>
      <c r="L67" s="37"/>
    </row>
    <row r="68" spans="1:13" x14ac:dyDescent="0.2">
      <c r="A68" s="39"/>
      <c r="B68" s="69" t="s">
        <v>13</v>
      </c>
      <c r="C68" s="5">
        <v>171</v>
      </c>
      <c r="D68" s="5">
        <v>21</v>
      </c>
      <c r="E68" s="5">
        <v>9</v>
      </c>
      <c r="F68" s="54">
        <v>3</v>
      </c>
      <c r="G68" s="5">
        <v>204</v>
      </c>
      <c r="H68" s="13">
        <f t="shared" si="16"/>
        <v>0.83823529411764708</v>
      </c>
      <c r="I68" s="13">
        <f t="shared" si="17"/>
        <v>0.10294117647058823</v>
      </c>
      <c r="J68" s="13">
        <f t="shared" si="18"/>
        <v>4.4117647058823532E-2</v>
      </c>
      <c r="K68" s="13">
        <f t="shared" si="19"/>
        <v>1.4705882352941176E-2</v>
      </c>
      <c r="L68" s="37"/>
    </row>
    <row r="69" spans="1:13" x14ac:dyDescent="0.2">
      <c r="A69" s="39"/>
      <c r="B69" s="66" t="s">
        <v>11</v>
      </c>
      <c r="C69" s="67">
        <f>SUM(C63:C68)</f>
        <v>1030</v>
      </c>
      <c r="D69" s="67">
        <f>SUM(D63:D68)</f>
        <v>151</v>
      </c>
      <c r="E69" s="67">
        <f>SUM(E63:E68)</f>
        <v>74</v>
      </c>
      <c r="F69" s="67">
        <f>SUM(F63:F68)</f>
        <v>18</v>
      </c>
      <c r="G69" s="67">
        <f>SUM(G63:G68)</f>
        <v>1273</v>
      </c>
      <c r="H69" s="68">
        <f t="shared" si="16"/>
        <v>0.80911233307148467</v>
      </c>
      <c r="I69" s="68">
        <f t="shared" si="17"/>
        <v>0.11861743912018853</v>
      </c>
      <c r="J69" s="68">
        <f t="shared" si="18"/>
        <v>5.8130400628436767E-2</v>
      </c>
      <c r="K69" s="68">
        <f t="shared" si="19"/>
        <v>1.4139827179890024E-2</v>
      </c>
      <c r="L69" s="37"/>
    </row>
    <row r="70" spans="1:13" x14ac:dyDescent="0.2">
      <c r="A70" s="35"/>
      <c r="B70" s="48"/>
      <c r="C70" s="35"/>
      <c r="D70" s="46"/>
      <c r="E70" s="47"/>
      <c r="F70" s="48"/>
      <c r="G70" s="47"/>
      <c r="H70" s="49"/>
      <c r="I70" s="47"/>
      <c r="J70" s="50"/>
      <c r="K70" s="10"/>
      <c r="L70" s="37"/>
    </row>
    <row r="71" spans="1:13" x14ac:dyDescent="0.2">
      <c r="A71" s="35"/>
      <c r="B71" s="48"/>
      <c r="C71" s="46"/>
      <c r="D71" s="46"/>
      <c r="E71" s="47"/>
      <c r="F71" s="48"/>
      <c r="G71" s="47"/>
      <c r="H71" s="49"/>
      <c r="I71" s="47"/>
      <c r="J71" s="50"/>
      <c r="K71" s="10"/>
      <c r="L71" s="37"/>
    </row>
    <row r="72" spans="1:13" ht="25.5" x14ac:dyDescent="0.2">
      <c r="A72" s="71">
        <v>41153</v>
      </c>
      <c r="B72" s="65" t="s">
        <v>4</v>
      </c>
      <c r="C72" s="65" t="s">
        <v>5</v>
      </c>
      <c r="D72" s="65" t="s">
        <v>6</v>
      </c>
      <c r="E72" s="65" t="s">
        <v>3</v>
      </c>
      <c r="F72" s="65" t="s">
        <v>2</v>
      </c>
      <c r="G72" s="65" t="s">
        <v>12</v>
      </c>
      <c r="H72" s="65" t="s">
        <v>5</v>
      </c>
      <c r="I72" s="65" t="s">
        <v>6</v>
      </c>
      <c r="J72" s="65" t="s">
        <v>3</v>
      </c>
      <c r="K72" s="65" t="s">
        <v>2</v>
      </c>
      <c r="L72" s="37"/>
    </row>
    <row r="73" spans="1:13" x14ac:dyDescent="0.2">
      <c r="A73" s="38"/>
      <c r="B73" s="70" t="s">
        <v>19</v>
      </c>
      <c r="C73" s="5">
        <v>348</v>
      </c>
      <c r="D73" s="5">
        <v>82</v>
      </c>
      <c r="E73" s="5">
        <v>44</v>
      </c>
      <c r="F73" s="5">
        <v>6</v>
      </c>
      <c r="G73" s="5">
        <v>480</v>
      </c>
      <c r="H73" s="13">
        <f>C73/$G$73</f>
        <v>0.72499999999999998</v>
      </c>
      <c r="I73" s="13">
        <f>D73/$G$73</f>
        <v>0.17083333333333334</v>
      </c>
      <c r="J73" s="13">
        <f>E73/$G$73</f>
        <v>9.166666666666666E-2</v>
      </c>
      <c r="K73" s="13">
        <f>F73/$G$73</f>
        <v>1.2500000000000001E-2</v>
      </c>
    </row>
    <row r="74" spans="1:13" x14ac:dyDescent="0.2">
      <c r="A74" s="39"/>
      <c r="B74" s="69" t="s">
        <v>7</v>
      </c>
      <c r="C74" s="5">
        <v>137</v>
      </c>
      <c r="D74" s="5">
        <v>11</v>
      </c>
      <c r="E74" s="5">
        <v>5</v>
      </c>
      <c r="F74" s="5">
        <v>0</v>
      </c>
      <c r="G74" s="5">
        <v>153</v>
      </c>
      <c r="H74" s="13">
        <f>C74/$G$74</f>
        <v>0.89542483660130723</v>
      </c>
      <c r="I74" s="13">
        <f>D74/$G$74</f>
        <v>7.1895424836601302E-2</v>
      </c>
      <c r="J74" s="13">
        <f>E74/$G$74</f>
        <v>3.2679738562091505E-2</v>
      </c>
      <c r="K74" s="13">
        <f>F74/$G$74</f>
        <v>0</v>
      </c>
      <c r="L74" s="37"/>
    </row>
    <row r="75" spans="1:13" x14ac:dyDescent="0.2">
      <c r="A75" s="39"/>
      <c r="B75" s="70" t="s">
        <v>25</v>
      </c>
      <c r="C75" s="5">
        <v>57</v>
      </c>
      <c r="D75" s="5">
        <v>17</v>
      </c>
      <c r="E75" s="5">
        <v>4</v>
      </c>
      <c r="F75" s="5">
        <v>4</v>
      </c>
      <c r="G75" s="5">
        <v>82</v>
      </c>
      <c r="H75" s="13">
        <f>C75/$G$75</f>
        <v>0.69512195121951215</v>
      </c>
      <c r="I75" s="13">
        <f>D75/$G$75</f>
        <v>0.2073170731707317</v>
      </c>
      <c r="J75" s="13">
        <f>E75/$G$75</f>
        <v>4.878048780487805E-2</v>
      </c>
      <c r="K75" s="13">
        <f>F75/$G$75</f>
        <v>4.878048780487805E-2</v>
      </c>
      <c r="L75" s="37"/>
    </row>
    <row r="76" spans="1:13" x14ac:dyDescent="0.2">
      <c r="A76" s="39"/>
      <c r="B76" s="69" t="s">
        <v>9</v>
      </c>
      <c r="C76" s="5">
        <v>82</v>
      </c>
      <c r="D76" s="5">
        <v>6</v>
      </c>
      <c r="E76" s="5">
        <v>3</v>
      </c>
      <c r="F76" s="5">
        <v>5</v>
      </c>
      <c r="G76" s="5">
        <v>96</v>
      </c>
      <c r="H76" s="13">
        <f>C76/$G$76</f>
        <v>0.85416666666666663</v>
      </c>
      <c r="I76" s="13">
        <f>D76/$G$76</f>
        <v>6.25E-2</v>
      </c>
      <c r="J76" s="13">
        <f>E76/$G$76</f>
        <v>3.125E-2</v>
      </c>
      <c r="K76" s="13">
        <f>F76/$G$76</f>
        <v>5.2083333333333336E-2</v>
      </c>
      <c r="M76" s="12"/>
    </row>
    <row r="77" spans="1:13" x14ac:dyDescent="0.2">
      <c r="A77" s="39"/>
      <c r="B77" s="69" t="s">
        <v>10</v>
      </c>
      <c r="C77" s="5">
        <v>96</v>
      </c>
      <c r="D77" s="5">
        <v>8</v>
      </c>
      <c r="E77" s="5">
        <v>1</v>
      </c>
      <c r="F77" s="5">
        <v>7</v>
      </c>
      <c r="G77" s="5">
        <v>112</v>
      </c>
      <c r="H77" s="13">
        <f>C77/$G$77</f>
        <v>0.8571428571428571</v>
      </c>
      <c r="I77" s="13">
        <f>D77/$G$77</f>
        <v>7.1428571428571425E-2</v>
      </c>
      <c r="J77" s="13">
        <f>E77/$G$77</f>
        <v>8.9285714285714281E-3</v>
      </c>
      <c r="K77" s="13">
        <f>F77/$G$77</f>
        <v>6.25E-2</v>
      </c>
      <c r="M77" s="12"/>
    </row>
    <row r="78" spans="1:13" x14ac:dyDescent="0.2">
      <c r="A78" s="39"/>
      <c r="B78" s="69" t="s">
        <v>13</v>
      </c>
      <c r="C78" s="5">
        <v>169</v>
      </c>
      <c r="D78" s="5">
        <v>19</v>
      </c>
      <c r="E78" s="5">
        <v>12</v>
      </c>
      <c r="F78" s="54">
        <v>2</v>
      </c>
      <c r="G78" s="5">
        <v>202</v>
      </c>
      <c r="H78" s="13">
        <f>C78/$G$78</f>
        <v>0.8366336633663366</v>
      </c>
      <c r="I78" s="13">
        <f>D78/$G$78</f>
        <v>9.405940594059406E-2</v>
      </c>
      <c r="J78" s="13">
        <f>E78/$G$78</f>
        <v>5.9405940594059403E-2</v>
      </c>
      <c r="K78" s="13">
        <f>F78/$G$78</f>
        <v>9.9009900990099011E-3</v>
      </c>
      <c r="M78" s="12"/>
    </row>
    <row r="79" spans="1:13" x14ac:dyDescent="0.2">
      <c r="A79" s="39"/>
      <c r="B79" s="66" t="s">
        <v>11</v>
      </c>
      <c r="C79" s="67">
        <f>SUM(C73:C78)</f>
        <v>889</v>
      </c>
      <c r="D79" s="67">
        <f>SUM(D73:D78)</f>
        <v>143</v>
      </c>
      <c r="E79" s="67">
        <f>SUM(E73:E78)</f>
        <v>69</v>
      </c>
      <c r="F79" s="67">
        <f>SUM(F73:F78)</f>
        <v>24</v>
      </c>
      <c r="G79" s="67">
        <f>SUM(G73:G78)</f>
        <v>1125</v>
      </c>
      <c r="H79" s="68">
        <f>C79/$G$79</f>
        <v>0.79022222222222227</v>
      </c>
      <c r="I79" s="68">
        <f>D79/$G$79</f>
        <v>0.12711111111111112</v>
      </c>
      <c r="J79" s="68">
        <f>E79/$G$79</f>
        <v>6.133333333333333E-2</v>
      </c>
      <c r="K79" s="68">
        <f>F79/$G$79</f>
        <v>2.1333333333333333E-2</v>
      </c>
      <c r="M79" s="12"/>
    </row>
    <row r="80" spans="1:13" x14ac:dyDescent="0.2">
      <c r="A80" s="35"/>
      <c r="B80" s="48"/>
      <c r="C80" s="46"/>
      <c r="D80" s="46"/>
      <c r="E80" s="47"/>
      <c r="F80" s="48"/>
      <c r="G80" s="47"/>
      <c r="H80" s="49"/>
      <c r="I80" s="47"/>
      <c r="J80" s="50"/>
      <c r="K80" s="10"/>
      <c r="M80" s="12"/>
    </row>
    <row r="81" spans="1:13" ht="25.5" x14ac:dyDescent="0.2">
      <c r="A81" s="64">
        <v>2011</v>
      </c>
      <c r="B81" s="65" t="s">
        <v>4</v>
      </c>
      <c r="C81" s="65" t="s">
        <v>5</v>
      </c>
      <c r="D81" s="65" t="s">
        <v>6</v>
      </c>
      <c r="E81" s="65" t="s">
        <v>3</v>
      </c>
      <c r="F81" s="65" t="s">
        <v>2</v>
      </c>
      <c r="G81" s="65" t="s">
        <v>12</v>
      </c>
      <c r="H81" s="65" t="s">
        <v>5</v>
      </c>
      <c r="I81" s="65" t="s">
        <v>6</v>
      </c>
      <c r="J81" s="65" t="s">
        <v>3</v>
      </c>
      <c r="K81" s="65" t="s">
        <v>2</v>
      </c>
      <c r="M81" s="12"/>
    </row>
    <row r="82" spans="1:13" x14ac:dyDescent="0.2">
      <c r="A82" s="38"/>
      <c r="B82" s="70" t="s">
        <v>19</v>
      </c>
      <c r="C82" s="5">
        <v>286</v>
      </c>
      <c r="D82" s="5">
        <v>61</v>
      </c>
      <c r="E82" s="5">
        <v>22</v>
      </c>
      <c r="F82" s="5">
        <v>5</v>
      </c>
      <c r="G82" s="5">
        <v>376</v>
      </c>
      <c r="H82" s="13">
        <f>C82/$G$73</f>
        <v>0.59583333333333333</v>
      </c>
      <c r="I82" s="13">
        <f>D82/$G$73</f>
        <v>0.12708333333333333</v>
      </c>
      <c r="J82" s="13">
        <f>E82/$G$73</f>
        <v>4.583333333333333E-2</v>
      </c>
      <c r="K82" s="13">
        <f>F82/$G$73</f>
        <v>1.0416666666666666E-2</v>
      </c>
      <c r="M82" s="12"/>
    </row>
    <row r="83" spans="1:13" x14ac:dyDescent="0.2">
      <c r="A83" s="39"/>
      <c r="B83" s="69" t="s">
        <v>7</v>
      </c>
      <c r="C83" s="5">
        <v>119</v>
      </c>
      <c r="D83" s="5">
        <v>7</v>
      </c>
      <c r="E83" s="5">
        <v>5</v>
      </c>
      <c r="F83" s="5">
        <v>6</v>
      </c>
      <c r="G83" s="5">
        <v>136</v>
      </c>
      <c r="H83" s="13">
        <f>C83/$G$74</f>
        <v>0.77777777777777779</v>
      </c>
      <c r="I83" s="13">
        <f>D83/$G$74</f>
        <v>4.5751633986928102E-2</v>
      </c>
      <c r="J83" s="13">
        <f>E83/$G$74</f>
        <v>3.2679738562091505E-2</v>
      </c>
      <c r="K83" s="13">
        <f>F83/$G$74</f>
        <v>3.9215686274509803E-2</v>
      </c>
      <c r="M83" s="12"/>
    </row>
    <row r="84" spans="1:13" x14ac:dyDescent="0.2">
      <c r="A84" s="39"/>
      <c r="B84" s="70" t="s">
        <v>25</v>
      </c>
      <c r="C84" s="5">
        <v>57</v>
      </c>
      <c r="D84" s="5">
        <v>16</v>
      </c>
      <c r="E84" s="5">
        <v>2</v>
      </c>
      <c r="F84" s="5">
        <v>6</v>
      </c>
      <c r="G84" s="5">
        <v>81</v>
      </c>
      <c r="H84" s="13">
        <f>C84/$G$75</f>
        <v>0.69512195121951215</v>
      </c>
      <c r="I84" s="13">
        <f>D84/$G$75</f>
        <v>0.1951219512195122</v>
      </c>
      <c r="J84" s="13">
        <f>E84/$G$75</f>
        <v>2.4390243902439025E-2</v>
      </c>
      <c r="K84" s="13">
        <f>F84/$G$75</f>
        <v>7.3170731707317069E-2</v>
      </c>
      <c r="M84" s="12"/>
    </row>
    <row r="85" spans="1:13" x14ac:dyDescent="0.2">
      <c r="A85" s="39"/>
      <c r="B85" s="69" t="s">
        <v>9</v>
      </c>
      <c r="C85" s="5">
        <v>68</v>
      </c>
      <c r="D85" s="5">
        <v>8</v>
      </c>
      <c r="E85" s="5">
        <v>4</v>
      </c>
      <c r="F85" s="5">
        <v>5</v>
      </c>
      <c r="G85" s="5">
        <v>87</v>
      </c>
      <c r="H85" s="13">
        <f>C85/$G$76</f>
        <v>0.70833333333333337</v>
      </c>
      <c r="I85" s="13">
        <f>D85/$G$76</f>
        <v>8.3333333333333329E-2</v>
      </c>
      <c r="J85" s="13">
        <f>E85/$G$76</f>
        <v>4.1666666666666664E-2</v>
      </c>
      <c r="K85" s="13">
        <f>F85/$G$76</f>
        <v>5.2083333333333336E-2</v>
      </c>
      <c r="L85" s="37"/>
      <c r="M85" s="12"/>
    </row>
    <row r="86" spans="1:13" x14ac:dyDescent="0.2">
      <c r="A86" s="39"/>
      <c r="B86" s="69" t="s">
        <v>10</v>
      </c>
      <c r="C86" s="5">
        <v>81</v>
      </c>
      <c r="D86" s="5">
        <v>12</v>
      </c>
      <c r="E86" s="5">
        <v>3</v>
      </c>
      <c r="F86" s="5">
        <v>4</v>
      </c>
      <c r="G86" s="5">
        <v>100</v>
      </c>
      <c r="H86" s="13">
        <f>C86/$G$77</f>
        <v>0.7232142857142857</v>
      </c>
      <c r="I86" s="13">
        <f>D86/$G$77</f>
        <v>0.10714285714285714</v>
      </c>
      <c r="J86" s="13">
        <f>E86/$G$77</f>
        <v>2.6785714285714284E-2</v>
      </c>
      <c r="K86" s="13">
        <f>F86/$G$77</f>
        <v>3.5714285714285712E-2</v>
      </c>
      <c r="L86" s="37"/>
      <c r="M86" s="12"/>
    </row>
    <row r="87" spans="1:13" x14ac:dyDescent="0.2">
      <c r="A87" s="39"/>
      <c r="B87" s="69" t="s">
        <v>13</v>
      </c>
      <c r="C87" s="5">
        <v>142</v>
      </c>
      <c r="D87" s="5">
        <v>10</v>
      </c>
      <c r="E87" s="5">
        <v>14</v>
      </c>
      <c r="F87" s="54">
        <v>5</v>
      </c>
      <c r="G87" s="5">
        <v>171</v>
      </c>
      <c r="H87" s="13">
        <f>C87/$G$78</f>
        <v>0.70297029702970293</v>
      </c>
      <c r="I87" s="13">
        <f>D87/$G$78</f>
        <v>4.9504950495049507E-2</v>
      </c>
      <c r="J87" s="13">
        <f>E87/$G$78</f>
        <v>6.9306930693069313E-2</v>
      </c>
      <c r="K87" s="13">
        <f>F87/$G$78</f>
        <v>2.4752475247524754E-2</v>
      </c>
      <c r="L87" s="37"/>
      <c r="M87" s="12"/>
    </row>
    <row r="88" spans="1:13" x14ac:dyDescent="0.2">
      <c r="A88" s="39"/>
      <c r="B88" s="69" t="s">
        <v>14</v>
      </c>
      <c r="C88" s="5">
        <v>46</v>
      </c>
      <c r="D88" s="5">
        <v>18</v>
      </c>
      <c r="E88" s="5">
        <v>0</v>
      </c>
      <c r="F88" s="5">
        <v>6</v>
      </c>
      <c r="G88" s="5">
        <v>63</v>
      </c>
      <c r="H88" s="13" t="e">
        <f>C88/#REF!</f>
        <v>#REF!</v>
      </c>
      <c r="I88" s="13" t="e">
        <f>D88/#REF!</f>
        <v>#REF!</v>
      </c>
      <c r="J88" s="13" t="e">
        <f>E88/#REF!</f>
        <v>#REF!</v>
      </c>
      <c r="K88" s="13" t="e">
        <f>F88/#REF!</f>
        <v>#REF!</v>
      </c>
      <c r="L88" s="37"/>
      <c r="M88" s="12"/>
    </row>
    <row r="89" spans="1:13" x14ac:dyDescent="0.2">
      <c r="A89" s="39"/>
      <c r="B89" s="66" t="s">
        <v>11</v>
      </c>
      <c r="C89" s="67">
        <f>SUM(C82:C88)</f>
        <v>799</v>
      </c>
      <c r="D89" s="67">
        <f>SUM(D82:D88)</f>
        <v>132</v>
      </c>
      <c r="E89" s="67">
        <f>SUM(E82:E88)</f>
        <v>50</v>
      </c>
      <c r="F89" s="67">
        <f>SUM(F82:F88)</f>
        <v>37</v>
      </c>
      <c r="G89" s="67">
        <f>SUM(G82:G88)</f>
        <v>1014</v>
      </c>
      <c r="H89" s="68">
        <f>C89/$G$79</f>
        <v>0.7102222222222222</v>
      </c>
      <c r="I89" s="68">
        <f>D89/$G$79</f>
        <v>0.11733333333333333</v>
      </c>
      <c r="J89" s="68">
        <f>E89/$G$79</f>
        <v>4.4444444444444446E-2</v>
      </c>
      <c r="K89" s="68">
        <f>F89/$G$79</f>
        <v>3.2888888888888891E-2</v>
      </c>
      <c r="L89" s="37"/>
      <c r="M89" s="16"/>
    </row>
    <row r="90" spans="1:13" x14ac:dyDescent="0.2">
      <c r="A90" s="35"/>
      <c r="B90" s="48"/>
      <c r="C90" s="46"/>
      <c r="D90" s="46"/>
      <c r="E90" s="47"/>
      <c r="F90" s="48"/>
      <c r="G90" s="47"/>
      <c r="H90" s="49"/>
      <c r="I90" s="47"/>
      <c r="J90" s="50"/>
      <c r="K90" s="10"/>
    </row>
  </sheetData>
  <mergeCells count="1">
    <mergeCell ref="A1:L2"/>
  </mergeCells>
  <phoneticPr fontId="6" type="noConversion"/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5"/>
  <sheetViews>
    <sheetView workbookViewId="0">
      <selection activeCell="G11" sqref="G11"/>
    </sheetView>
  </sheetViews>
  <sheetFormatPr defaultRowHeight="12.75" x14ac:dyDescent="0.2"/>
  <cols>
    <col min="15" max="15" width="9.7109375" bestFit="1" customWidth="1"/>
    <col min="16" max="18" width="9.28515625" bestFit="1" customWidth="1"/>
  </cols>
  <sheetData>
    <row r="1" spans="1:15" x14ac:dyDescent="0.2">
      <c r="J1" s="1"/>
      <c r="K1" s="1"/>
      <c r="L1" s="1"/>
      <c r="M1" s="1"/>
      <c r="N1" s="1"/>
      <c r="O1" s="2"/>
    </row>
    <row r="2" spans="1:15" x14ac:dyDescent="0.2">
      <c r="A2" s="17"/>
      <c r="B2" s="17"/>
      <c r="C2" s="17"/>
    </row>
    <row r="3" spans="1:15" x14ac:dyDescent="0.2">
      <c r="C3" s="60" t="s">
        <v>19</v>
      </c>
    </row>
    <row r="4" spans="1:15" x14ac:dyDescent="0.2">
      <c r="A4" s="8"/>
      <c r="B4" s="8"/>
      <c r="C4" s="7"/>
      <c r="D4" s="7" t="s">
        <v>5</v>
      </c>
      <c r="E4" s="7" t="s">
        <v>6</v>
      </c>
      <c r="F4" s="7" t="s">
        <v>3</v>
      </c>
      <c r="G4" s="7" t="s">
        <v>2</v>
      </c>
    </row>
    <row r="5" spans="1:15" x14ac:dyDescent="0.2">
      <c r="A5" s="17"/>
      <c r="B5" s="17"/>
      <c r="C5" s="22" t="s">
        <v>18</v>
      </c>
      <c r="D5" s="20">
        <v>0.76</v>
      </c>
      <c r="E5" s="20">
        <v>0.16</v>
      </c>
      <c r="F5" s="20">
        <v>0.06</v>
      </c>
      <c r="G5" s="20">
        <v>0.01</v>
      </c>
    </row>
    <row r="6" spans="1:15" x14ac:dyDescent="0.2">
      <c r="A6" s="17"/>
      <c r="B6" s="17"/>
      <c r="C6" s="22" t="s">
        <v>20</v>
      </c>
      <c r="D6" s="20">
        <v>0.73</v>
      </c>
      <c r="E6" s="20">
        <v>0.17</v>
      </c>
      <c r="F6" s="20">
        <v>0.09</v>
      </c>
      <c r="G6" s="20">
        <v>0.01</v>
      </c>
    </row>
    <row r="7" spans="1:15" x14ac:dyDescent="0.2">
      <c r="A7" s="17"/>
      <c r="B7" s="17"/>
      <c r="C7" s="22" t="s">
        <v>27</v>
      </c>
      <c r="D7" s="20">
        <v>0.77</v>
      </c>
      <c r="E7" s="20">
        <v>0.16</v>
      </c>
      <c r="F7" s="20">
        <v>7.0000000000000007E-2</v>
      </c>
      <c r="G7" s="20">
        <v>0</v>
      </c>
    </row>
    <row r="8" spans="1:15" x14ac:dyDescent="0.2">
      <c r="A8" s="17"/>
      <c r="B8" s="17"/>
      <c r="C8" s="22" t="s">
        <v>32</v>
      </c>
      <c r="D8" s="20">
        <v>0.76</v>
      </c>
      <c r="E8" s="20">
        <v>0.17</v>
      </c>
      <c r="F8" s="20">
        <v>0.06</v>
      </c>
      <c r="G8" s="20">
        <v>0.01</v>
      </c>
    </row>
    <row r="9" spans="1:15" x14ac:dyDescent="0.2">
      <c r="A9" s="17"/>
      <c r="B9" s="17"/>
      <c r="C9" s="5">
        <v>2015</v>
      </c>
      <c r="D9" s="80">
        <v>0.78</v>
      </c>
      <c r="E9" s="13">
        <v>0.17</v>
      </c>
      <c r="F9" s="13">
        <v>0.05</v>
      </c>
      <c r="G9" s="13">
        <v>0</v>
      </c>
    </row>
    <row r="10" spans="1:15" x14ac:dyDescent="0.2">
      <c r="A10" s="17"/>
      <c r="B10" s="17"/>
      <c r="C10" s="87" t="s">
        <v>33</v>
      </c>
      <c r="D10" s="14">
        <v>0.84</v>
      </c>
      <c r="E10" s="20">
        <v>0.15</v>
      </c>
      <c r="F10" s="20">
        <v>0.01</v>
      </c>
      <c r="G10" s="20">
        <v>0</v>
      </c>
    </row>
    <row r="11" spans="1:15" x14ac:dyDescent="0.2">
      <c r="A11" s="17"/>
      <c r="B11" s="17"/>
      <c r="C11" s="29" t="s">
        <v>35</v>
      </c>
      <c r="D11" s="17">
        <v>0.82</v>
      </c>
      <c r="E11" s="17">
        <v>0.14000000000000001</v>
      </c>
      <c r="F11" s="17">
        <v>0.04</v>
      </c>
      <c r="G11" s="17"/>
    </row>
    <row r="12" spans="1:15" x14ac:dyDescent="0.2">
      <c r="C12" s="61" t="s">
        <v>24</v>
      </c>
    </row>
    <row r="13" spans="1:15" x14ac:dyDescent="0.2">
      <c r="A13" s="8"/>
      <c r="B13" s="8"/>
      <c r="C13" s="5"/>
      <c r="D13" s="7" t="s">
        <v>5</v>
      </c>
      <c r="E13" s="7" t="s">
        <v>6</v>
      </c>
      <c r="F13" s="7" t="s">
        <v>3</v>
      </c>
      <c r="G13" s="7" t="s">
        <v>2</v>
      </c>
    </row>
    <row r="14" spans="1:15" x14ac:dyDescent="0.2">
      <c r="A14" s="12"/>
      <c r="B14" s="12"/>
      <c r="C14" s="19">
        <v>2011</v>
      </c>
      <c r="D14" s="14">
        <v>0.88</v>
      </c>
      <c r="E14" s="14">
        <v>0.04</v>
      </c>
      <c r="F14" s="14">
        <v>0.04</v>
      </c>
      <c r="G14" s="34">
        <v>0.04</v>
      </c>
    </row>
    <row r="15" spans="1:15" x14ac:dyDescent="0.2">
      <c r="A15" s="12"/>
      <c r="B15" s="12"/>
      <c r="C15" s="19">
        <v>2012</v>
      </c>
      <c r="D15" s="14">
        <v>0.9</v>
      </c>
      <c r="E15" s="14">
        <v>7.0000000000000007E-2</v>
      </c>
      <c r="F15" s="14">
        <v>0.03</v>
      </c>
      <c r="G15" s="34">
        <v>0</v>
      </c>
    </row>
    <row r="16" spans="1:15" x14ac:dyDescent="0.2">
      <c r="A16" s="12"/>
      <c r="B16" s="12"/>
      <c r="C16" s="19">
        <v>2013</v>
      </c>
      <c r="D16" s="14">
        <v>0.85</v>
      </c>
      <c r="E16" s="14">
        <v>0.06</v>
      </c>
      <c r="F16" s="14">
        <v>7.0000000000000007E-2</v>
      </c>
      <c r="G16" s="34">
        <v>0.02</v>
      </c>
    </row>
    <row r="17" spans="1:7" x14ac:dyDescent="0.2">
      <c r="A17" s="12"/>
      <c r="B17" s="12"/>
      <c r="C17" s="19">
        <v>2014</v>
      </c>
      <c r="D17" s="14">
        <v>0.9</v>
      </c>
      <c r="E17" s="14">
        <v>0.05</v>
      </c>
      <c r="F17" s="14">
        <v>0.04</v>
      </c>
      <c r="G17" s="31">
        <v>0.01</v>
      </c>
    </row>
    <row r="18" spans="1:7" x14ac:dyDescent="0.2">
      <c r="A18" s="12"/>
      <c r="B18" s="12"/>
      <c r="C18" s="11">
        <v>2015</v>
      </c>
      <c r="D18" s="6">
        <v>0.92</v>
      </c>
      <c r="E18" s="6">
        <v>0.06</v>
      </c>
      <c r="F18" s="6">
        <v>0.02</v>
      </c>
      <c r="G18" s="31">
        <v>0</v>
      </c>
    </row>
    <row r="19" spans="1:7" x14ac:dyDescent="0.2">
      <c r="A19" s="12"/>
      <c r="B19" s="12"/>
      <c r="C19" s="11">
        <v>2016</v>
      </c>
      <c r="D19" s="6">
        <v>0.96</v>
      </c>
      <c r="E19" s="14">
        <v>0.04</v>
      </c>
      <c r="F19" s="6">
        <v>0</v>
      </c>
      <c r="G19" s="31">
        <v>0</v>
      </c>
    </row>
    <row r="20" spans="1:7" x14ac:dyDescent="0.2">
      <c r="A20" s="12"/>
      <c r="B20" s="12"/>
      <c r="C20" s="16">
        <v>2017</v>
      </c>
      <c r="D20" s="12">
        <v>0.92</v>
      </c>
      <c r="E20" s="12">
        <v>0.04</v>
      </c>
      <c r="F20" s="12">
        <v>0.03</v>
      </c>
      <c r="G20" s="55"/>
    </row>
    <row r="21" spans="1:7" x14ac:dyDescent="0.2">
      <c r="A21" s="12"/>
      <c r="B21" s="12"/>
      <c r="C21" s="16"/>
      <c r="D21" s="12"/>
      <c r="E21" s="12"/>
      <c r="F21" s="12"/>
      <c r="G21" s="55"/>
    </row>
    <row r="22" spans="1:7" x14ac:dyDescent="0.2">
      <c r="A22" s="9"/>
      <c r="C22" s="63" t="s">
        <v>23</v>
      </c>
      <c r="D22" s="60"/>
    </row>
    <row r="23" spans="1:7" x14ac:dyDescent="0.2">
      <c r="A23" s="8"/>
      <c r="B23" s="8"/>
      <c r="C23" s="5"/>
      <c r="D23" s="7" t="s">
        <v>5</v>
      </c>
      <c r="E23" s="7" t="s">
        <v>6</v>
      </c>
      <c r="F23" s="7" t="s">
        <v>3</v>
      </c>
      <c r="G23" s="7" t="s">
        <v>2</v>
      </c>
    </row>
    <row r="24" spans="1:7" x14ac:dyDescent="0.2">
      <c r="A24" s="9"/>
      <c r="B24" s="9"/>
      <c r="C24" s="28">
        <v>2011</v>
      </c>
      <c r="D24" s="34">
        <v>0.7</v>
      </c>
      <c r="E24" s="34">
        <v>0.2</v>
      </c>
      <c r="F24" s="34">
        <v>0.02</v>
      </c>
      <c r="G24" s="34">
        <v>7.0000000000000007E-2</v>
      </c>
    </row>
    <row r="25" spans="1:7" x14ac:dyDescent="0.2">
      <c r="A25" s="9"/>
      <c r="B25" s="9"/>
      <c r="C25" s="28">
        <v>2012</v>
      </c>
      <c r="D25" s="34">
        <v>0.7</v>
      </c>
      <c r="E25" s="34">
        <v>0.21</v>
      </c>
      <c r="F25" s="34">
        <v>0.05</v>
      </c>
      <c r="G25" s="34">
        <v>0.05</v>
      </c>
    </row>
    <row r="26" spans="1:7" x14ac:dyDescent="0.2">
      <c r="A26" s="9"/>
      <c r="B26" s="9"/>
      <c r="C26" s="5">
        <v>2013</v>
      </c>
      <c r="D26" s="34">
        <v>0.78</v>
      </c>
      <c r="E26" s="34">
        <v>0.14000000000000001</v>
      </c>
      <c r="F26" s="34">
        <v>0.03</v>
      </c>
      <c r="G26" s="34">
        <v>0.05</v>
      </c>
    </row>
    <row r="27" spans="1:7" x14ac:dyDescent="0.2">
      <c r="A27" s="9"/>
      <c r="B27" s="9"/>
      <c r="C27" s="5">
        <v>2014</v>
      </c>
      <c r="D27" s="34">
        <v>0.78</v>
      </c>
      <c r="E27" s="34">
        <v>0.16</v>
      </c>
      <c r="F27" s="34">
        <v>0.05</v>
      </c>
      <c r="G27" s="34">
        <v>0.01</v>
      </c>
    </row>
    <row r="28" spans="1:7" x14ac:dyDescent="0.2">
      <c r="A28" s="9"/>
      <c r="B28" s="9"/>
      <c r="C28" s="77">
        <v>2015</v>
      </c>
      <c r="D28" s="34">
        <v>0.86</v>
      </c>
      <c r="E28" s="34">
        <v>0.14000000000000001</v>
      </c>
      <c r="F28" s="34">
        <v>0</v>
      </c>
      <c r="G28" s="34">
        <v>0</v>
      </c>
    </row>
    <row r="29" spans="1:7" x14ac:dyDescent="0.2">
      <c r="A29" s="9"/>
      <c r="B29" s="9"/>
      <c r="C29" s="11">
        <v>2016</v>
      </c>
      <c r="D29" s="6">
        <v>0.82</v>
      </c>
      <c r="E29" s="6">
        <v>0.1</v>
      </c>
      <c r="F29" s="6">
        <v>0.05</v>
      </c>
      <c r="G29" s="14">
        <v>0.03</v>
      </c>
    </row>
    <row r="30" spans="1:7" x14ac:dyDescent="0.2">
      <c r="A30" s="9"/>
      <c r="B30" s="9"/>
      <c r="C30" s="16">
        <v>2017</v>
      </c>
      <c r="D30" s="37">
        <v>0.87</v>
      </c>
      <c r="E30" s="37">
        <v>0.08</v>
      </c>
      <c r="F30" s="37">
        <v>0.04</v>
      </c>
      <c r="G30" s="37">
        <v>0.01</v>
      </c>
    </row>
    <row r="31" spans="1:7" x14ac:dyDescent="0.2">
      <c r="A31" s="9"/>
      <c r="B31" s="9"/>
      <c r="C31" s="26"/>
      <c r="D31" s="45"/>
      <c r="E31" s="45"/>
      <c r="F31" s="45"/>
      <c r="G31" s="45"/>
    </row>
    <row r="32" spans="1:7" x14ac:dyDescent="0.2">
      <c r="A32" s="9"/>
      <c r="B32" s="9"/>
      <c r="C32" s="62" t="s">
        <v>22</v>
      </c>
      <c r="D32" s="60"/>
    </row>
    <row r="33" spans="1:7" x14ac:dyDescent="0.2">
      <c r="A33" s="8"/>
      <c r="B33" s="8"/>
      <c r="C33" s="5"/>
      <c r="D33" s="7" t="s">
        <v>5</v>
      </c>
      <c r="E33" s="7" t="s">
        <v>6</v>
      </c>
      <c r="F33" s="7" t="s">
        <v>3</v>
      </c>
      <c r="G33" s="7" t="s">
        <v>2</v>
      </c>
    </row>
    <row r="34" spans="1:7" x14ac:dyDescent="0.2">
      <c r="A34" s="12"/>
      <c r="B34" s="12"/>
      <c r="C34" s="28">
        <v>2011</v>
      </c>
      <c r="D34" s="14">
        <v>0.78</v>
      </c>
      <c r="E34" s="14">
        <v>0.09</v>
      </c>
      <c r="F34" s="14">
        <v>0.05</v>
      </c>
      <c r="G34" s="14">
        <v>0.06</v>
      </c>
    </row>
    <row r="35" spans="1:7" x14ac:dyDescent="0.2">
      <c r="A35" s="12"/>
      <c r="B35" s="12"/>
      <c r="C35" s="18">
        <v>2012</v>
      </c>
      <c r="D35" s="14">
        <v>0.85</v>
      </c>
      <c r="E35" s="14">
        <v>0.06</v>
      </c>
      <c r="F35" s="14">
        <v>0.03</v>
      </c>
      <c r="G35" s="14">
        <v>0.05</v>
      </c>
    </row>
    <row r="36" spans="1:7" x14ac:dyDescent="0.2">
      <c r="A36" s="12"/>
      <c r="B36" s="12"/>
      <c r="C36" s="18">
        <v>2013</v>
      </c>
      <c r="D36" s="14">
        <v>0.9</v>
      </c>
      <c r="E36" s="14">
        <v>0.03</v>
      </c>
      <c r="F36" s="14">
        <v>0.06</v>
      </c>
      <c r="G36" s="14">
        <v>0.01</v>
      </c>
    </row>
    <row r="37" spans="1:7" x14ac:dyDescent="0.2">
      <c r="A37" s="12"/>
      <c r="B37" s="12"/>
      <c r="C37" s="28">
        <v>2014</v>
      </c>
      <c r="D37" s="14">
        <v>0.93</v>
      </c>
      <c r="E37" s="14">
        <v>0.05</v>
      </c>
      <c r="F37" s="14">
        <v>0</v>
      </c>
      <c r="G37" s="14">
        <v>0</v>
      </c>
    </row>
    <row r="38" spans="1:7" x14ac:dyDescent="0.2">
      <c r="A38" s="12"/>
      <c r="B38" s="12"/>
      <c r="C38" s="78">
        <v>2015</v>
      </c>
      <c r="D38" s="14">
        <v>0.94</v>
      </c>
      <c r="E38" s="14">
        <v>0.06</v>
      </c>
      <c r="F38" s="14">
        <v>0</v>
      </c>
      <c r="G38" s="14">
        <v>0</v>
      </c>
    </row>
    <row r="39" spans="1:7" x14ac:dyDescent="0.2">
      <c r="A39" s="12"/>
      <c r="B39" s="12"/>
      <c r="C39" s="11">
        <v>2016</v>
      </c>
      <c r="D39" s="6">
        <v>0.86</v>
      </c>
      <c r="E39" s="6">
        <v>0.09</v>
      </c>
      <c r="F39" s="6">
        <v>0</v>
      </c>
      <c r="G39" s="31">
        <v>0.05</v>
      </c>
    </row>
    <row r="40" spans="1:7" x14ac:dyDescent="0.2">
      <c r="A40" s="12"/>
      <c r="B40" s="12"/>
      <c r="C40" s="16">
        <v>2017</v>
      </c>
      <c r="D40" s="21">
        <v>0.94</v>
      </c>
      <c r="E40" s="21">
        <v>0.04</v>
      </c>
      <c r="F40" s="21">
        <v>0.02</v>
      </c>
      <c r="G40" s="21"/>
    </row>
    <row r="41" spans="1:7" x14ac:dyDescent="0.2">
      <c r="A41" s="12"/>
      <c r="B41" s="12"/>
      <c r="C41" s="27"/>
      <c r="D41" s="12"/>
      <c r="E41" s="12"/>
      <c r="F41" s="12"/>
      <c r="G41" s="12"/>
    </row>
    <row r="42" spans="1:7" x14ac:dyDescent="0.2">
      <c r="A42" s="8"/>
      <c r="B42" s="8"/>
      <c r="C42" s="63" t="s">
        <v>21</v>
      </c>
      <c r="D42" s="63"/>
      <c r="E42" s="3"/>
      <c r="F42" s="3"/>
      <c r="G42" s="3"/>
    </row>
    <row r="43" spans="1:7" x14ac:dyDescent="0.2">
      <c r="A43" s="8"/>
      <c r="B43" s="8"/>
      <c r="C43" s="5"/>
      <c r="D43" s="7" t="s">
        <v>5</v>
      </c>
      <c r="E43" s="7" t="s">
        <v>6</v>
      </c>
      <c r="F43" s="7" t="s">
        <v>3</v>
      </c>
      <c r="G43" s="7" t="s">
        <v>2</v>
      </c>
    </row>
    <row r="44" spans="1:7" x14ac:dyDescent="0.2">
      <c r="A44" s="12"/>
      <c r="B44" s="12"/>
      <c r="C44" s="28">
        <v>2011</v>
      </c>
      <c r="D44" s="14">
        <v>0.81</v>
      </c>
      <c r="E44" s="14">
        <v>0.12</v>
      </c>
      <c r="F44" s="14">
        <v>0.03</v>
      </c>
      <c r="G44" s="14">
        <v>0.04</v>
      </c>
    </row>
    <row r="45" spans="1:7" x14ac:dyDescent="0.2">
      <c r="A45" s="12"/>
      <c r="B45" s="12"/>
      <c r="C45" s="18">
        <v>2012</v>
      </c>
      <c r="D45" s="14">
        <v>0.86</v>
      </c>
      <c r="E45" s="14">
        <v>7.0000000000000007E-2</v>
      </c>
      <c r="F45" s="14">
        <v>0.01</v>
      </c>
      <c r="G45" s="14">
        <v>0.06</v>
      </c>
    </row>
    <row r="46" spans="1:7" x14ac:dyDescent="0.2">
      <c r="A46" s="12"/>
      <c r="B46" s="12"/>
      <c r="C46" s="18">
        <v>2013</v>
      </c>
      <c r="D46" s="14">
        <v>0.84</v>
      </c>
      <c r="E46" s="14">
        <v>0.1</v>
      </c>
      <c r="F46" s="14">
        <v>0.04</v>
      </c>
      <c r="G46" s="14">
        <v>0.02</v>
      </c>
    </row>
    <row r="47" spans="1:7" x14ac:dyDescent="0.2">
      <c r="A47" s="12"/>
      <c r="B47" s="12"/>
      <c r="C47" s="18">
        <v>2014</v>
      </c>
      <c r="D47" s="14">
        <v>0.93</v>
      </c>
      <c r="E47" s="14">
        <v>0.05</v>
      </c>
      <c r="F47" s="14">
        <v>0.01</v>
      </c>
      <c r="G47" s="14">
        <v>0.01</v>
      </c>
    </row>
    <row r="48" spans="1:7" x14ac:dyDescent="0.2">
      <c r="C48" s="78">
        <v>2015</v>
      </c>
      <c r="D48" s="13">
        <v>0.94</v>
      </c>
      <c r="E48" s="13">
        <v>0.06</v>
      </c>
      <c r="F48" s="13">
        <v>0</v>
      </c>
      <c r="G48" s="13">
        <v>0</v>
      </c>
    </row>
    <row r="49" spans="1:7" x14ac:dyDescent="0.2">
      <c r="C49" s="11">
        <v>2016</v>
      </c>
      <c r="D49" s="6">
        <v>0.96</v>
      </c>
      <c r="E49" s="14">
        <v>0.03</v>
      </c>
      <c r="F49" s="6">
        <v>0.01</v>
      </c>
      <c r="G49" s="31">
        <v>0</v>
      </c>
    </row>
    <row r="50" spans="1:7" x14ac:dyDescent="0.2">
      <c r="C50" s="16">
        <v>2017</v>
      </c>
      <c r="D50" s="24">
        <v>0.99</v>
      </c>
      <c r="E50" s="24">
        <v>0.01</v>
      </c>
      <c r="F50" s="24"/>
      <c r="G50" s="24"/>
    </row>
    <row r="51" spans="1:7" x14ac:dyDescent="0.2">
      <c r="A51" s="12"/>
      <c r="B51" s="12"/>
      <c r="C51" s="26"/>
      <c r="D51" s="12"/>
      <c r="E51" s="12"/>
      <c r="F51" s="12"/>
      <c r="G51" s="12"/>
    </row>
    <row r="52" spans="1:7" x14ac:dyDescent="0.2">
      <c r="A52" s="12"/>
      <c r="B52" s="12"/>
      <c r="C52" s="62" t="s">
        <v>31</v>
      </c>
      <c r="D52" s="12"/>
      <c r="E52" s="12"/>
      <c r="F52" s="12"/>
      <c r="G52" s="12"/>
    </row>
    <row r="53" spans="1:7" x14ac:dyDescent="0.2">
      <c r="B53" s="74"/>
      <c r="C53" s="5"/>
      <c r="D53" s="7" t="s">
        <v>5</v>
      </c>
      <c r="E53" s="7" t="s">
        <v>6</v>
      </c>
      <c r="F53" s="7" t="s">
        <v>3</v>
      </c>
      <c r="G53" s="7" t="s">
        <v>2</v>
      </c>
    </row>
    <row r="54" spans="1:7" x14ac:dyDescent="0.2">
      <c r="B54" s="12"/>
      <c r="C54" s="19">
        <v>2011</v>
      </c>
      <c r="D54" s="14">
        <v>0.83</v>
      </c>
      <c r="E54" s="14">
        <v>0.06</v>
      </c>
      <c r="F54" s="14">
        <v>0.08</v>
      </c>
      <c r="G54" s="14">
        <v>0.03</v>
      </c>
    </row>
    <row r="55" spans="1:7" x14ac:dyDescent="0.2">
      <c r="B55" s="12"/>
      <c r="C55" s="19">
        <v>2012</v>
      </c>
      <c r="D55" s="14">
        <v>0.84</v>
      </c>
      <c r="E55" s="14">
        <v>0.09</v>
      </c>
      <c r="F55" s="14">
        <v>0.06</v>
      </c>
      <c r="G55" s="14">
        <v>0.01</v>
      </c>
    </row>
    <row r="56" spans="1:7" x14ac:dyDescent="0.2">
      <c r="B56" s="12"/>
      <c r="C56" s="19">
        <v>2013</v>
      </c>
      <c r="D56" s="14">
        <v>0.84</v>
      </c>
      <c r="E56" s="14">
        <v>0.1</v>
      </c>
      <c r="F56" s="14">
        <v>0.04</v>
      </c>
      <c r="G56" s="14">
        <v>0.01</v>
      </c>
    </row>
    <row r="57" spans="1:7" x14ac:dyDescent="0.2">
      <c r="B57" s="12"/>
      <c r="C57" s="19">
        <v>2014</v>
      </c>
      <c r="D57" s="14">
        <v>0.89</v>
      </c>
      <c r="E57" s="14">
        <v>0.04</v>
      </c>
      <c r="F57" s="14">
        <v>0.05</v>
      </c>
      <c r="G57" s="14">
        <v>0.02</v>
      </c>
    </row>
    <row r="58" spans="1:7" x14ac:dyDescent="0.2">
      <c r="B58" s="12"/>
      <c r="C58" s="11">
        <v>2015</v>
      </c>
      <c r="D58" s="6">
        <v>0.89</v>
      </c>
      <c r="E58" s="85">
        <v>0.11</v>
      </c>
      <c r="F58" s="6">
        <v>0</v>
      </c>
      <c r="G58" s="6">
        <v>0</v>
      </c>
    </row>
    <row r="59" spans="1:7" x14ac:dyDescent="0.2">
      <c r="B59" s="12"/>
      <c r="C59" s="11">
        <v>2016</v>
      </c>
      <c r="D59" s="6">
        <v>0.89</v>
      </c>
      <c r="E59" s="85">
        <v>0.11</v>
      </c>
      <c r="F59" s="6">
        <v>0</v>
      </c>
      <c r="G59" s="6">
        <v>0</v>
      </c>
    </row>
    <row r="60" spans="1:7" x14ac:dyDescent="0.2">
      <c r="A60" s="9"/>
      <c r="B60" s="10"/>
      <c r="C60" s="16">
        <v>2017</v>
      </c>
      <c r="D60" s="94">
        <v>0.88</v>
      </c>
      <c r="E60" s="94">
        <v>7.0000000000000007E-2</v>
      </c>
      <c r="F60" s="94">
        <v>0.05</v>
      </c>
      <c r="G60" s="25"/>
    </row>
    <row r="61" spans="1:7" x14ac:dyDescent="0.2">
      <c r="A61" s="9"/>
      <c r="B61" s="10"/>
      <c r="C61" s="55"/>
      <c r="D61" s="25"/>
      <c r="E61" s="25"/>
      <c r="F61" s="25"/>
      <c r="G61" s="25"/>
    </row>
    <row r="62" spans="1:7" x14ac:dyDescent="0.2">
      <c r="A62" s="25"/>
      <c r="B62" s="25"/>
      <c r="C62" s="25"/>
      <c r="D62" s="25"/>
      <c r="E62" s="25"/>
      <c r="F62" s="25"/>
      <c r="G62" s="25"/>
    </row>
    <row r="63" spans="1:7" x14ac:dyDescent="0.2">
      <c r="B63" s="25"/>
      <c r="C63" s="25"/>
      <c r="D63" s="25"/>
      <c r="E63" s="25"/>
      <c r="F63" s="25"/>
      <c r="G63" s="25"/>
    </row>
    <row r="64" spans="1:7" x14ac:dyDescent="0.2">
      <c r="B64" s="25"/>
    </row>
    <row r="66" spans="1:18" x14ac:dyDescent="0.2">
      <c r="A66" s="8"/>
      <c r="B66" s="8"/>
      <c r="C66" s="16"/>
      <c r="D66" s="16"/>
      <c r="E66" s="16"/>
      <c r="F66" s="16"/>
      <c r="G66" s="16"/>
    </row>
    <row r="67" spans="1:18" x14ac:dyDescent="0.2">
      <c r="A67" s="9"/>
      <c r="B67" s="9"/>
      <c r="C67" s="9"/>
      <c r="D67" s="9"/>
      <c r="E67" s="9"/>
      <c r="F67" s="9"/>
      <c r="G67" s="9"/>
    </row>
    <row r="68" spans="1:18" x14ac:dyDescent="0.2">
      <c r="A68" s="9"/>
      <c r="B68" s="9"/>
      <c r="C68" s="9"/>
      <c r="D68" s="9"/>
      <c r="E68" s="9"/>
      <c r="F68" s="9"/>
      <c r="G68" s="9"/>
    </row>
    <row r="69" spans="1:18" x14ac:dyDescent="0.2">
      <c r="A69" s="9"/>
      <c r="B69" s="9"/>
      <c r="C69" s="9"/>
      <c r="D69" s="9"/>
      <c r="E69" s="9"/>
      <c r="F69" s="9"/>
      <c r="G69" s="9"/>
    </row>
    <row r="70" spans="1:18" x14ac:dyDescent="0.2">
      <c r="A70" s="9"/>
      <c r="B70" s="9"/>
      <c r="C70" s="24"/>
      <c r="D70" s="9"/>
      <c r="E70" s="9"/>
      <c r="F70" s="9"/>
      <c r="G70" s="9"/>
    </row>
    <row r="71" spans="1:18" x14ac:dyDescent="0.2">
      <c r="A71" s="9"/>
      <c r="B71" s="9"/>
      <c r="C71" s="56"/>
      <c r="D71" s="40"/>
      <c r="E71" s="9"/>
      <c r="F71" s="9"/>
      <c r="G71" s="9"/>
    </row>
    <row r="72" spans="1:18" x14ac:dyDescent="0.2">
      <c r="A72" s="9"/>
      <c r="B72" s="9"/>
      <c r="C72" s="21"/>
      <c r="D72" s="12"/>
      <c r="E72" s="9"/>
      <c r="F72" s="9"/>
      <c r="G72" s="9"/>
    </row>
    <row r="73" spans="1:18" x14ac:dyDescent="0.2">
      <c r="A73" s="9"/>
      <c r="B73" s="9"/>
      <c r="C73" s="21"/>
      <c r="D73" s="12"/>
      <c r="E73" s="9"/>
      <c r="F73" s="9"/>
      <c r="G73" s="9"/>
    </row>
    <row r="74" spans="1:18" x14ac:dyDescent="0.2">
      <c r="A74" s="9"/>
      <c r="B74" s="9"/>
      <c r="C74" s="21"/>
      <c r="D74" s="12"/>
      <c r="E74" s="9"/>
      <c r="F74" s="9"/>
      <c r="G74" s="9"/>
      <c r="H74" s="25"/>
      <c r="J74" s="26"/>
      <c r="K74" s="12"/>
      <c r="L74" s="12"/>
      <c r="M74" s="12"/>
      <c r="N74" s="26"/>
      <c r="O74" s="12"/>
      <c r="P74" s="12"/>
      <c r="Q74" s="12"/>
      <c r="R74" s="12"/>
    </row>
    <row r="75" spans="1:18" x14ac:dyDescent="0.2">
      <c r="A75" s="9"/>
      <c r="B75" s="9"/>
      <c r="C75" s="21"/>
      <c r="D75" s="12"/>
      <c r="E75" s="9"/>
      <c r="F75" s="9"/>
      <c r="G75" s="9"/>
      <c r="H75" s="25"/>
      <c r="J75" s="26"/>
      <c r="K75" s="12"/>
      <c r="L75" s="12"/>
      <c r="M75" s="12"/>
      <c r="N75" s="26"/>
      <c r="O75" s="12"/>
      <c r="P75" s="12"/>
      <c r="Q75" s="12"/>
      <c r="R75" s="12"/>
    </row>
    <row r="76" spans="1:18" x14ac:dyDescent="0.2">
      <c r="A76" s="9"/>
      <c r="B76" s="9"/>
      <c r="C76" s="21"/>
      <c r="D76" s="12"/>
      <c r="E76" s="9"/>
      <c r="F76" s="9"/>
      <c r="G76" s="9"/>
      <c r="H76" s="25"/>
      <c r="J76" s="26"/>
      <c r="K76" s="12"/>
      <c r="L76" s="12"/>
      <c r="M76" s="12"/>
      <c r="N76" s="26"/>
      <c r="O76" s="12"/>
      <c r="P76" s="12"/>
      <c r="Q76" s="12"/>
      <c r="R76" s="12"/>
    </row>
    <row r="77" spans="1:18" x14ac:dyDescent="0.2">
      <c r="A77" s="9"/>
      <c r="B77" s="9"/>
      <c r="C77" s="24"/>
      <c r="D77" s="9"/>
      <c r="E77" s="9"/>
      <c r="F77" s="9"/>
      <c r="G77" s="9"/>
      <c r="H77" s="25"/>
      <c r="J77" s="26"/>
      <c r="K77" s="12"/>
      <c r="L77" s="12"/>
      <c r="M77" s="12"/>
      <c r="N77" s="26"/>
      <c r="O77" s="12"/>
      <c r="P77" s="12"/>
      <c r="Q77" s="12"/>
      <c r="R77" s="12"/>
    </row>
    <row r="78" spans="1:18" x14ac:dyDescent="0.2">
      <c r="H78" s="25"/>
      <c r="J78" s="26"/>
      <c r="K78" s="12"/>
      <c r="L78" s="12"/>
      <c r="M78" s="12"/>
      <c r="N78" s="26"/>
      <c r="O78" s="12"/>
      <c r="P78" s="12"/>
      <c r="Q78" s="12"/>
      <c r="R78" s="12"/>
    </row>
    <row r="79" spans="1:18" x14ac:dyDescent="0.2">
      <c r="H79" s="25"/>
      <c r="J79" s="26"/>
      <c r="K79" s="12"/>
      <c r="L79" s="12"/>
      <c r="M79" s="12"/>
      <c r="N79" s="12"/>
      <c r="O79" s="12"/>
    </row>
    <row r="80" spans="1:18" x14ac:dyDescent="0.2">
      <c r="H80" s="25"/>
    </row>
    <row r="81" spans="8:14" x14ac:dyDescent="0.2">
      <c r="H81" s="3"/>
    </row>
    <row r="83" spans="8:14" x14ac:dyDescent="0.2">
      <c r="H83" s="16"/>
      <c r="I83" s="9"/>
      <c r="J83" s="9"/>
      <c r="K83" s="9"/>
      <c r="L83" s="9"/>
      <c r="M83" s="9"/>
      <c r="N83" s="9"/>
    </row>
    <row r="84" spans="8:14" x14ac:dyDescent="0.2">
      <c r="H84" s="9"/>
      <c r="I84" s="12"/>
      <c r="J84" s="12"/>
      <c r="K84" s="12"/>
      <c r="L84" s="12"/>
      <c r="M84" s="12"/>
      <c r="N84" s="12"/>
    </row>
    <row r="85" spans="8:14" x14ac:dyDescent="0.2">
      <c r="H85" s="9"/>
      <c r="I85" s="12"/>
      <c r="J85" s="12"/>
      <c r="K85" s="12"/>
      <c r="L85" s="12"/>
      <c r="M85" s="12"/>
      <c r="N85" s="12"/>
    </row>
    <row r="86" spans="8:14" x14ac:dyDescent="0.2">
      <c r="H86" s="9"/>
      <c r="I86" s="12"/>
      <c r="J86" s="12"/>
      <c r="K86" s="12"/>
      <c r="L86" s="12"/>
      <c r="M86" s="12"/>
      <c r="N86" s="12"/>
    </row>
    <row r="87" spans="8:14" x14ac:dyDescent="0.2">
      <c r="H87" s="9"/>
      <c r="I87" s="9"/>
      <c r="J87" s="9"/>
      <c r="K87" s="9"/>
      <c r="L87" s="9"/>
      <c r="M87" s="9"/>
      <c r="N87" s="9"/>
    </row>
    <row r="88" spans="8:14" x14ac:dyDescent="0.2">
      <c r="H88" s="12"/>
      <c r="I88" s="25"/>
      <c r="J88" s="25"/>
      <c r="K88" s="25"/>
      <c r="L88" s="25"/>
      <c r="M88" s="25"/>
      <c r="N88" s="9"/>
    </row>
    <row r="89" spans="8:14" x14ac:dyDescent="0.2">
      <c r="H89" s="16"/>
      <c r="I89" s="41"/>
      <c r="J89" s="41"/>
      <c r="K89" s="57"/>
      <c r="L89" s="37"/>
      <c r="M89" s="37"/>
      <c r="N89" s="9"/>
    </row>
    <row r="90" spans="8:14" x14ac:dyDescent="0.2">
      <c r="H90" s="16"/>
      <c r="I90" s="42"/>
      <c r="J90" s="58"/>
      <c r="K90" s="59"/>
      <c r="L90" s="59"/>
      <c r="M90" s="59"/>
      <c r="N90" s="9"/>
    </row>
    <row r="91" spans="8:14" x14ac:dyDescent="0.2">
      <c r="H91" s="25"/>
      <c r="I91" s="9"/>
      <c r="J91" s="10"/>
      <c r="K91" s="55"/>
      <c r="L91" s="25"/>
      <c r="M91" s="25"/>
      <c r="N91" s="9"/>
    </row>
    <row r="92" spans="8:14" x14ac:dyDescent="0.2">
      <c r="H92" s="25"/>
      <c r="I92" s="9"/>
      <c r="J92" s="10"/>
      <c r="K92" s="55"/>
      <c r="L92" s="25"/>
      <c r="M92" s="25"/>
      <c r="N92" s="9"/>
    </row>
    <row r="93" spans="8:14" x14ac:dyDescent="0.2">
      <c r="H93" s="25"/>
      <c r="I93" s="9"/>
      <c r="J93" s="10"/>
      <c r="K93" s="55"/>
      <c r="L93" s="25"/>
      <c r="M93" s="25"/>
      <c r="N93" s="9"/>
    </row>
    <row r="94" spans="8:14" x14ac:dyDescent="0.2">
      <c r="H94" s="25"/>
      <c r="I94" s="9"/>
      <c r="J94" s="10"/>
      <c r="K94" s="55"/>
      <c r="L94" s="25"/>
      <c r="M94" s="25"/>
      <c r="N94" s="9"/>
    </row>
    <row r="95" spans="8:14" x14ac:dyDescent="0.2">
      <c r="H95" s="25"/>
      <c r="I95" s="25"/>
      <c r="J95" s="25"/>
      <c r="K95" s="25"/>
      <c r="L95" s="25"/>
      <c r="M95" s="25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settembre</vt:lpstr>
      <vt:lpstr>dati grafici settembre</vt:lpstr>
      <vt:lpstr>Foglio1</vt:lpstr>
      <vt:lpstr>VALLAURI  SETT</vt:lpstr>
      <vt:lpstr>ECO_TUR SETT</vt:lpstr>
      <vt:lpstr>vallauri sett TORTA</vt:lpstr>
      <vt:lpstr>respinti rispetto ai debiti</vt:lpstr>
      <vt:lpstr>CONFRONTO TR SETTORI</vt:lpstr>
      <vt:lpstr>LSSA SETT </vt:lpstr>
      <vt:lpstr>INF SETT </vt:lpstr>
      <vt:lpstr>ELT SETT </vt:lpstr>
      <vt:lpstr>MECC SETT </vt:lpstr>
      <vt:lpstr>BIENNIO SETT </vt:lpstr>
      <vt:lpstr>settembre!Area_stampa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bosio</dc:creator>
  <cp:lastModifiedBy>debora servetti</cp:lastModifiedBy>
  <cp:lastPrinted>2012-09-17T12:34:49Z</cp:lastPrinted>
  <dcterms:created xsi:type="dcterms:W3CDTF">2004-06-14T19:13:22Z</dcterms:created>
  <dcterms:modified xsi:type="dcterms:W3CDTF">2017-10-31T18:17:19Z</dcterms:modified>
</cp:coreProperties>
</file>